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autoCompressPictures="0" defaultThemeVersion="124226"/>
  <mc:AlternateContent xmlns:mc="http://schemas.openxmlformats.org/markup-compatibility/2006">
    <mc:Choice Requires="x15">
      <x15ac:absPath xmlns:x15ac="http://schemas.microsoft.com/office/spreadsheetml/2010/11/ac" url="E:\REINSCRIPCION 26-2\"/>
    </mc:Choice>
  </mc:AlternateContent>
  <xr:revisionPtr revIDLastSave="0" documentId="8_{1910332D-8782-4ACE-9458-B33E5832AD0C}" xr6:coauthVersionLast="47" xr6:coauthVersionMax="47" xr10:uidLastSave="{00000000-0000-0000-0000-000000000000}"/>
  <bookViews>
    <workbookView xWindow="-120" yWindow="-120" windowWidth="20730" windowHeight="11040" tabRatio="701" xr2:uid="{00000000-000D-0000-FFFF-FFFF00000000}"/>
  </bookViews>
  <sheets>
    <sheet name="CONSTRUCCIÓN" sheetId="5" r:id="rId1"/>
  </sheets>
  <definedNames>
    <definedName name="_xlnm.Print_Area" localSheetId="0">CONSTRUCCIÓN!$A$1:$F$128</definedName>
    <definedName name="_xlnm.Print_Titles" localSheetId="0">CONSTRUCCIÓN!$1:$4</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6" i="5" l="1"/>
  <c r="B6" i="5" s="1"/>
  <c r="B8" i="5" s="1"/>
  <c r="D102" i="5"/>
  <c r="D101" i="5"/>
  <c r="D100" i="5"/>
  <c r="D99" i="5"/>
  <c r="D98" i="5"/>
  <c r="D97" i="5"/>
  <c r="D96" i="5"/>
  <c r="D95" i="5"/>
  <c r="D94" i="5"/>
  <c r="D87" i="5"/>
  <c r="D86" i="5"/>
  <c r="D85" i="5"/>
  <c r="D84" i="5"/>
  <c r="D83" i="5"/>
  <c r="D82" i="5"/>
  <c r="D81" i="5"/>
  <c r="D80" i="5"/>
  <c r="D79" i="5"/>
  <c r="D72" i="5"/>
  <c r="D71" i="5"/>
  <c r="D70" i="5"/>
  <c r="D69" i="5"/>
  <c r="D68" i="5"/>
  <c r="D67" i="5"/>
  <c r="D66" i="5"/>
  <c r="D65" i="5"/>
  <c r="D64" i="5"/>
  <c r="D58" i="5"/>
  <c r="D57" i="5"/>
  <c r="D56" i="5"/>
  <c r="D55" i="5"/>
  <c r="D54" i="5"/>
  <c r="D53" i="5"/>
  <c r="D52" i="5"/>
  <c r="D51" i="5"/>
  <c r="D50" i="5"/>
  <c r="D49" i="5"/>
  <c r="D48" i="5"/>
  <c r="D42" i="5"/>
  <c r="D41" i="5"/>
  <c r="D40" i="5"/>
  <c r="D39" i="5"/>
  <c r="D38" i="5"/>
  <c r="D37" i="5"/>
  <c r="D36" i="5"/>
  <c r="D35" i="5"/>
  <c r="D34" i="5"/>
  <c r="D28" i="5"/>
  <c r="D27" i="5"/>
  <c r="D26" i="5"/>
  <c r="D25" i="5"/>
  <c r="D24" i="5"/>
  <c r="D23" i="5"/>
  <c r="D22" i="5"/>
  <c r="D21" i="5"/>
  <c r="D20" i="5"/>
  <c r="E58" i="5"/>
  <c r="I58" i="5" s="1"/>
  <c r="B103" i="5"/>
  <c r="B88" i="5"/>
  <c r="B73" i="5"/>
  <c r="B59" i="5"/>
  <c r="E102" i="5"/>
  <c r="I102" i="5" s="1"/>
  <c r="E101" i="5"/>
  <c r="H101" i="5" s="1"/>
  <c r="E100" i="5"/>
  <c r="E99" i="5"/>
  <c r="H99" i="5" s="1"/>
  <c r="E98" i="5"/>
  <c r="I98" i="5" s="1"/>
  <c r="E97" i="5"/>
  <c r="H97" i="5" s="1"/>
  <c r="E96" i="5"/>
  <c r="E95" i="5"/>
  <c r="H95" i="5" s="1"/>
  <c r="E94" i="5"/>
  <c r="I94" i="5" s="1"/>
  <c r="E87" i="5"/>
  <c r="I87" i="5" s="1"/>
  <c r="E86" i="5"/>
  <c r="E85" i="5"/>
  <c r="I85" i="5" s="1"/>
  <c r="E84" i="5"/>
  <c r="I84" i="5" s="1"/>
  <c r="E83" i="5"/>
  <c r="I83" i="5" s="1"/>
  <c r="E82" i="5"/>
  <c r="E81" i="5"/>
  <c r="I81" i="5" s="1"/>
  <c r="E80" i="5"/>
  <c r="I80" i="5" s="1"/>
  <c r="E79" i="5"/>
  <c r="I79" i="5" s="1"/>
  <c r="E72" i="5"/>
  <c r="H72" i="5" s="1"/>
  <c r="E71" i="5"/>
  <c r="I71" i="5" s="1"/>
  <c r="E70" i="5"/>
  <c r="H70" i="5" s="1"/>
  <c r="E69" i="5"/>
  <c r="H69" i="5" s="1"/>
  <c r="E68" i="5"/>
  <c r="E67" i="5"/>
  <c r="H67" i="5" s="1"/>
  <c r="E66" i="5"/>
  <c r="I66" i="5" s="1"/>
  <c r="E65" i="5"/>
  <c r="I65" i="5" s="1"/>
  <c r="E64" i="5"/>
  <c r="E57" i="5"/>
  <c r="H57" i="5" s="1"/>
  <c r="E56" i="5"/>
  <c r="I56" i="5" s="1"/>
  <c r="E55" i="5"/>
  <c r="H55" i="5" s="1"/>
  <c r="E54" i="5"/>
  <c r="I54" i="5" s="1"/>
  <c r="E53" i="5"/>
  <c r="H53" i="5" s="1"/>
  <c r="E52" i="5"/>
  <c r="I52" i="5" s="1"/>
  <c r="E51" i="5"/>
  <c r="H51" i="5" s="1"/>
  <c r="E50" i="5"/>
  <c r="I50" i="5" s="1"/>
  <c r="E49" i="5"/>
  <c r="H49" i="5" s="1"/>
  <c r="E48" i="5"/>
  <c r="H48" i="5" s="1"/>
  <c r="B43" i="5"/>
  <c r="E42" i="5"/>
  <c r="I42" i="5" s="1"/>
  <c r="E41" i="5"/>
  <c r="I41" i="5" s="1"/>
  <c r="E40" i="5"/>
  <c r="I40" i="5" s="1"/>
  <c r="E39" i="5"/>
  <c r="H39" i="5" s="1"/>
  <c r="E38" i="5"/>
  <c r="I38" i="5" s="1"/>
  <c r="E37" i="5"/>
  <c r="H37" i="5" s="1"/>
  <c r="E36" i="5"/>
  <c r="I36" i="5" s="1"/>
  <c r="E35" i="5"/>
  <c r="H35" i="5" s="1"/>
  <c r="E34" i="5"/>
  <c r="H34" i="5" s="1"/>
  <c r="B29" i="5"/>
  <c r="E28" i="5"/>
  <c r="H28" i="5" s="1"/>
  <c r="E27" i="5"/>
  <c r="H27" i="5" s="1"/>
  <c r="E26" i="5"/>
  <c r="H26" i="5" s="1"/>
  <c r="E25" i="5"/>
  <c r="H25" i="5" s="1"/>
  <c r="E24" i="5"/>
  <c r="H24" i="5" s="1"/>
  <c r="E23" i="5"/>
  <c r="H23" i="5" s="1"/>
  <c r="E22" i="5"/>
  <c r="H22" i="5" s="1"/>
  <c r="E21" i="5"/>
  <c r="H21" i="5" s="1"/>
  <c r="E20" i="5"/>
  <c r="H20" i="5" s="1"/>
  <c r="I101" i="5"/>
  <c r="I100" i="5"/>
  <c r="H100" i="5"/>
  <c r="H98" i="5"/>
  <c r="I97" i="5"/>
  <c r="I96" i="5"/>
  <c r="H96" i="5"/>
  <c r="I95" i="5"/>
  <c r="H87" i="5"/>
  <c r="I86" i="5"/>
  <c r="H86" i="5"/>
  <c r="H84" i="5"/>
  <c r="H83" i="5"/>
  <c r="I82" i="5"/>
  <c r="H82" i="5"/>
  <c r="H81" i="5"/>
  <c r="H79" i="5"/>
  <c r="I72" i="5"/>
  <c r="I68" i="5"/>
  <c r="H68" i="5"/>
  <c r="I64" i="5"/>
  <c r="H64" i="5"/>
  <c r="H54" i="5"/>
  <c r="H50" i="5"/>
  <c r="I21" i="5"/>
  <c r="B10" i="5" l="1"/>
  <c r="E12" i="5" s="1"/>
  <c r="I23" i="5"/>
  <c r="D88" i="5"/>
  <c r="I26" i="5"/>
  <c r="I69" i="5"/>
  <c r="H65" i="5"/>
  <c r="I67" i="5"/>
  <c r="I70" i="5"/>
  <c r="H80" i="5"/>
  <c r="H85" i="5"/>
  <c r="H94" i="5"/>
  <c r="F104" i="5" s="1"/>
  <c r="I99" i="5"/>
  <c r="H102" i="5"/>
  <c r="F103" i="5" s="1"/>
  <c r="I48" i="5"/>
  <c r="H56" i="5"/>
  <c r="H66" i="5"/>
  <c r="F89" i="5"/>
  <c r="I25" i="5"/>
  <c r="H52" i="5"/>
  <c r="H71" i="5"/>
  <c r="F73" i="5" s="1"/>
  <c r="D103" i="5"/>
  <c r="D108" i="5"/>
  <c r="H42" i="5"/>
  <c r="H40" i="5"/>
  <c r="H38" i="5"/>
  <c r="I37" i="5"/>
  <c r="H36" i="5"/>
  <c r="I35" i="5"/>
  <c r="B108" i="5"/>
  <c r="I20" i="5"/>
  <c r="I22" i="5"/>
  <c r="I27" i="5"/>
  <c r="H41" i="5"/>
  <c r="I39" i="5"/>
  <c r="I49" i="5"/>
  <c r="I51" i="5"/>
  <c r="I53" i="5"/>
  <c r="I55" i="5"/>
  <c r="I57" i="5"/>
  <c r="D59" i="5"/>
  <c r="I34" i="5"/>
  <c r="D73" i="5"/>
  <c r="H58" i="5"/>
  <c r="F60" i="5" s="1"/>
  <c r="D43" i="5"/>
  <c r="I28" i="5"/>
  <c r="I24" i="5"/>
  <c r="D29" i="5"/>
  <c r="F29" i="5"/>
  <c r="F30" i="5"/>
  <c r="F88" i="5" l="1"/>
  <c r="F74" i="5"/>
  <c r="F44" i="5"/>
  <c r="F43" i="5"/>
  <c r="D110" i="5"/>
  <c r="E8" i="5"/>
  <c r="F108" i="5"/>
  <c r="F59" i="5"/>
  <c r="B11" i="5"/>
  <c r="B12" i="5" s="1"/>
  <c r="E6" i="5" s="1"/>
  <c r="A3" i="5" s="1"/>
  <c r="A4" i="5" s="1"/>
  <c r="E9" i="5"/>
  <c r="F8" i="5" s="1"/>
  <c r="D112" i="5" l="1"/>
  <c r="E7" i="5" l="1"/>
  <c r="F9" i="5"/>
  <c r="A14" i="5"/>
  <c r="C114" i="5" l="1"/>
  <c r="C14" i="5"/>
  <c r="D114" i="5"/>
</calcChain>
</file>

<file path=xl/sharedStrings.xml><?xml version="1.0" encoding="utf-8"?>
<sst xmlns="http://schemas.openxmlformats.org/spreadsheetml/2006/main" count="154" uniqueCount="115">
  <si>
    <t>ALGEBRA</t>
  </si>
  <si>
    <t>DESARROLLO PERSONAL</t>
  </si>
  <si>
    <t>GEOMETRIA Y TRIGONOMETRIA</t>
  </si>
  <si>
    <t>FILOSOFIA II</t>
  </si>
  <si>
    <t>EXPRESION ORAL Y ESCRITA I</t>
  </si>
  <si>
    <t>INGLES I</t>
  </si>
  <si>
    <t>COMPUTACION BASICA I</t>
  </si>
  <si>
    <t>FILOSOFIA I</t>
  </si>
  <si>
    <t>HISTORIA DE MEXICO CONTEMPORANEO I</t>
  </si>
  <si>
    <t>COMPUTACION BASICA II</t>
  </si>
  <si>
    <t>INGLES II</t>
  </si>
  <si>
    <t>EXPRESION ORAL Y ESCRITA II</t>
  </si>
  <si>
    <t>BIOLOGIA BASICA</t>
  </si>
  <si>
    <t>HISTORIA DE MEXICO CONTEMPORANEO II</t>
  </si>
  <si>
    <t>ORIENTACION JUVENIL Y PROFESIONAL II</t>
  </si>
  <si>
    <t>OPTATIVA I</t>
  </si>
  <si>
    <t>ORIENTACION JUVENIL Y PROFESIONAL I</t>
  </si>
  <si>
    <t>GEOMETRIA ANALITICA</t>
  </si>
  <si>
    <t>QUIMICA I</t>
  </si>
  <si>
    <t>FISICA I</t>
  </si>
  <si>
    <t>INGLES III</t>
  </si>
  <si>
    <t>DIBUJO TECNICO I</t>
  </si>
  <si>
    <t>ENTORNO SOCIOECONOMICO DE MEXICO</t>
  </si>
  <si>
    <t>OPTATIVA II</t>
  </si>
  <si>
    <t>CALCULO DIFERENCIAL</t>
  </si>
  <si>
    <t>FISICA II</t>
  </si>
  <si>
    <t>QUIMICA II</t>
  </si>
  <si>
    <t>DIBUJO TECNICO II</t>
  </si>
  <si>
    <t>INGLES IV</t>
  </si>
  <si>
    <t>OPTATIVA III</t>
  </si>
  <si>
    <t>CALCULO INTEGRAL</t>
  </si>
  <si>
    <t>INGLES V</t>
  </si>
  <si>
    <t>FISICA III</t>
  </si>
  <si>
    <t>QUIMICA III</t>
  </si>
  <si>
    <t>ORIENTACION JUVENIL Y PROFESIONAL III</t>
  </si>
  <si>
    <t>OPTATIVA IV</t>
  </si>
  <si>
    <t>PROBABILIDAD Y ESTADISTICA</t>
  </si>
  <si>
    <t>FISICA IV</t>
  </si>
  <si>
    <t>QUIMICA IV</t>
  </si>
  <si>
    <t>INGLES VI</t>
  </si>
  <si>
    <t>ORIENTACION JUVENIL Y PROFESIONAL IV</t>
  </si>
  <si>
    <t>NIVEL 1</t>
  </si>
  <si>
    <t>NIVEL 2</t>
  </si>
  <si>
    <t>NIVEL 3</t>
  </si>
  <si>
    <t>NIVEL 4</t>
  </si>
  <si>
    <t>NIVEL 5</t>
  </si>
  <si>
    <t>NIVEL 6</t>
  </si>
  <si>
    <t>UNIDADES DE APRENDIZAJE</t>
  </si>
  <si>
    <t>PERIODOS CURSADOS</t>
  </si>
  <si>
    <t>CALIFICACIÓN</t>
  </si>
  <si>
    <t>VALOR EN CRÉDITOS</t>
  </si>
  <si>
    <t>CRÉDITOS OBTENIDOS</t>
  </si>
  <si>
    <t>NOMBRE DEL ALUMNO:</t>
  </si>
  <si>
    <t>BOLETA:</t>
  </si>
  <si>
    <t>PERIODO</t>
  </si>
  <si>
    <t>CÁLCULO DE CRÉDITOS</t>
  </si>
  <si>
    <t>GUIA PARA REINSCRIPCIÓN</t>
  </si>
  <si>
    <t>UNIDADES DE APRENDIZAJE:</t>
  </si>
  <si>
    <t>APROBADAS</t>
  </si>
  <si>
    <t>REPROBADAS</t>
  </si>
  <si>
    <t>Promedio de calificaciones:</t>
  </si>
  <si>
    <t>Marca 'X'</t>
  </si>
  <si>
    <t>RESUMEN:</t>
  </si>
  <si>
    <t>CARGA</t>
  </si>
  <si>
    <t>PLANIMETRIA APLICADA</t>
  </si>
  <si>
    <t>ALTIMETRIA APLICADA</t>
  </si>
  <si>
    <t>ACABADOS EN LA CONSTRUCCION</t>
  </si>
  <si>
    <t>CRITERIO ESTRUCTURAL</t>
  </si>
  <si>
    <t>ADMINISTRACION DE OBRAS</t>
  </si>
  <si>
    <t>Columna1</t>
  </si>
  <si>
    <t>CARGA DE CRÉDITOS:</t>
  </si>
  <si>
    <t>CRÉDITOS DE REPROBADAS:</t>
  </si>
  <si>
    <t>Columna2</t>
  </si>
  <si>
    <t>COCIENTE ART. 52 RGE:</t>
  </si>
  <si>
    <t>GENERACIÓN DE INGRESO AL NMS</t>
  </si>
  <si>
    <t>TOTAL DE CREDITOS DE LA CARRERA:</t>
  </si>
  <si>
    <t>TOTAL DE CREDITOS OBTENIDOS:</t>
  </si>
  <si>
    <t>TOTAL DE CREDITOS FALTANTES:</t>
  </si>
  <si>
    <t>CARGA MINIMA DE CRÉDITOS:</t>
  </si>
  <si>
    <t>CARGA MAXIMA DE CRÉDITOS:</t>
  </si>
  <si>
    <t>CARGA MEDIA DE CRÉDITOS:</t>
  </si>
  <si>
    <t>Periodos escolares necesarios para concluir:</t>
  </si>
  <si>
    <t>FIRMA DEL ESTUDIANTE</t>
  </si>
  <si>
    <t>FIRMA DE CONFORMIDAD</t>
  </si>
  <si>
    <t>PARA MAYOR INFORMACIÓN DIRIGIRSE A:</t>
  </si>
  <si>
    <t>CECYT Núm. 1 "Gonzalo Vázquez Vela"</t>
  </si>
  <si>
    <t>Subdirección de Servicios Educativos e Integración Social</t>
  </si>
  <si>
    <t>Tel. (55) 5624 2000 ext. 71508</t>
  </si>
  <si>
    <t>DESARROLLO DE HAB. DEL PENSAMIENTO</t>
  </si>
  <si>
    <t>COMUNICACION CIENTIFICA</t>
  </si>
  <si>
    <t>**NOTAS IMPORTANTES:</t>
  </si>
  <si>
    <t>PERIODOS AUTORIZADOS DE BAJA TEMPORAL**</t>
  </si>
  <si>
    <t>1. Este documento es un auxiliar para el cálculo de créditos establecido en el Art. 52 del Reglamento General de Estudios publicado en la Gaceta Politécnica del 13 de junio de 2011 y no otorga derecho ni compromiso alguno de reinscripción por parte del IPN.</t>
  </si>
  <si>
    <t>2 Los estudiantes que adeuden unidades de aprendizaje desfasadas (con un año o más de haberlas reprobado por primera vez) no tendrán derecho de reinscripción si no cuentan con autorización de la Comisión de Situación Escolar del Consejo Técnico Consultivo Escolar (Art. 52 fracc. III).</t>
  </si>
  <si>
    <t>3. Los alumnos que hayan tramitado y obtenido BAJA TEMPORAL durante su trayectoria escolar o que hayan obtenido ampliación de plazo de la Comisión de Situación Escolar del Consejo General Consultivo, deberán realizar el cálculo manual de créditos, con base en los datos obtenidos en esta Guía de Cálculo y verificarlo en el Departamento de Gestión Escolar.</t>
  </si>
  <si>
    <t>4. Cualquier reinscripción otorgada al amparo de esta Guía queda sujeta a la verificación por parte del Departamento de Gestión Escolar del CECYT 1 y a la validación de la Dirección de Administración Escolar del IPN.</t>
  </si>
  <si>
    <t>5. La reinscripción será nula de pleno derecho cuando el estudiante entregue documentación y/o información falsa o alterada.</t>
  </si>
  <si>
    <t>I N S T R U C C I O N E S</t>
  </si>
  <si>
    <t>AMPLIACION DE TIEMPO AUTORIZADA**:</t>
  </si>
  <si>
    <t>ACREDITACIÓN</t>
  </si>
  <si>
    <t>CARGA ACADÉMICA</t>
  </si>
  <si>
    <t>PLAN DE ESTUDIOS</t>
  </si>
  <si>
    <t>% DE TIEMPO MAX.                            UTILIZADO</t>
  </si>
  <si>
    <t>v.4/MAR/2015</t>
  </si>
  <si>
    <r>
      <t xml:space="preserve">CAPTURA TU </t>
    </r>
    <r>
      <rPr>
        <b/>
        <sz val="8"/>
        <color theme="1"/>
        <rFont val="Verdana"/>
        <family val="2"/>
      </rPr>
      <t>NOMBRE COMPLETO</t>
    </r>
    <r>
      <rPr>
        <sz val="7"/>
        <color theme="1"/>
        <rFont val="Verdana"/>
        <family val="2"/>
      </rPr>
      <t>, NÚMERO DE</t>
    </r>
    <r>
      <rPr>
        <sz val="8"/>
        <color theme="1"/>
        <rFont val="Verdana"/>
        <family val="2"/>
      </rPr>
      <t xml:space="preserve"> </t>
    </r>
    <r>
      <rPr>
        <b/>
        <sz val="8"/>
        <color theme="1"/>
        <rFont val="Verdana"/>
        <family val="2"/>
      </rPr>
      <t>BOLETA</t>
    </r>
    <r>
      <rPr>
        <sz val="8"/>
        <color theme="1"/>
        <rFont val="Verdana"/>
        <family val="2"/>
      </rPr>
      <t>.</t>
    </r>
    <r>
      <rPr>
        <sz val="7"/>
        <color theme="1"/>
        <rFont val="Verdana"/>
        <family val="2"/>
      </rPr>
      <t xml:space="preserve"> ENSEGUIDA </t>
    </r>
    <r>
      <rPr>
        <b/>
        <sz val="8"/>
        <color theme="1"/>
        <rFont val="Verdana"/>
        <family val="2"/>
      </rPr>
      <t>CAPTURA TUS CALIFICACIONES SIN IMPORTAR LA FORMA DE ACREDITACIÓN</t>
    </r>
    <r>
      <rPr>
        <sz val="7"/>
        <color theme="1"/>
        <rFont val="Verdana"/>
        <family val="2"/>
      </rPr>
      <t xml:space="preserve"> (ORDINARIO, EXTRAORDINARIO O ETS), AL IGUAL</t>
    </r>
    <r>
      <rPr>
        <sz val="8"/>
        <color theme="1"/>
        <rFont val="Verdana"/>
        <family val="2"/>
      </rPr>
      <t xml:space="preserve"> </t>
    </r>
    <r>
      <rPr>
        <b/>
        <sz val="8"/>
        <color theme="1"/>
        <rFont val="Verdana"/>
        <family val="2"/>
      </rPr>
      <t>CAPTURA</t>
    </r>
    <r>
      <rPr>
        <sz val="7"/>
        <color theme="1"/>
        <rFont val="Verdana"/>
        <family val="2"/>
      </rPr>
      <t xml:space="preserve"> TANTO </t>
    </r>
    <r>
      <rPr>
        <b/>
        <sz val="8"/>
        <color theme="1"/>
        <rFont val="Verdana"/>
        <family val="2"/>
      </rPr>
      <t>MATERIAS REPROBADAS</t>
    </r>
    <r>
      <rPr>
        <sz val="7"/>
        <color theme="1"/>
        <rFont val="Verdana"/>
        <family val="2"/>
      </rPr>
      <t xml:space="preserve"> COMO </t>
    </r>
    <r>
      <rPr>
        <b/>
        <sz val="8"/>
        <color theme="1"/>
        <rFont val="Verdana"/>
        <family val="2"/>
      </rPr>
      <t>MATERIAS APROBADAS</t>
    </r>
    <r>
      <rPr>
        <sz val="7"/>
        <color theme="1"/>
        <rFont val="Verdana"/>
        <family val="2"/>
      </rPr>
      <t xml:space="preserve"> PARA CONOCER EL TOTAL DE CREDITOS OBTENIDOS QUE LLEVAS A LO LARGO DE TU TRAYECTORIA ESCOLAR EN EL NIVEL MEDIO SUPERIOR.</t>
    </r>
    <r>
      <rPr>
        <b/>
        <sz val="11"/>
        <color theme="1"/>
        <rFont val="Verdana"/>
        <family val="2"/>
      </rPr>
      <t xml:space="preserve"> </t>
    </r>
    <r>
      <rPr>
        <b/>
        <u/>
        <sz val="11"/>
        <color theme="1"/>
        <rFont val="Verdana"/>
        <family val="2"/>
      </rPr>
      <t>MARCA CON UNA 'X'</t>
    </r>
    <r>
      <rPr>
        <b/>
        <sz val="7"/>
        <color theme="1"/>
        <rFont val="Verdana"/>
        <family val="2"/>
      </rPr>
      <t xml:space="preserve"> </t>
    </r>
    <r>
      <rPr>
        <sz val="7"/>
        <color theme="1"/>
        <rFont val="Verdana"/>
        <family val="2"/>
      </rPr>
      <t>LAS UNIDADES DE APRENDIZAJE</t>
    </r>
    <r>
      <rPr>
        <sz val="10"/>
        <color theme="1"/>
        <rFont val="Verdana"/>
        <family val="2"/>
      </rPr>
      <t xml:space="preserve"> </t>
    </r>
    <r>
      <rPr>
        <b/>
        <u/>
        <sz val="10"/>
        <color theme="1"/>
        <rFont val="Verdana"/>
        <family val="2"/>
      </rPr>
      <t>REPROBADAS</t>
    </r>
    <r>
      <rPr>
        <b/>
        <sz val="8"/>
        <color theme="1"/>
        <rFont val="Verdana"/>
        <family val="2"/>
      </rPr>
      <t xml:space="preserve"> Y LAS QUE PRETENDES CURSAR</t>
    </r>
    <r>
      <rPr>
        <sz val="7"/>
        <color theme="1"/>
        <rFont val="Verdana"/>
        <family val="2"/>
      </rPr>
      <t xml:space="preserve"> PARA CONOCER LA CARGA ACADÉMICA DEL SEMESTRE. </t>
    </r>
    <r>
      <rPr>
        <b/>
        <sz val="7"/>
        <color theme="1"/>
        <rFont val="Verdana"/>
        <family val="2"/>
      </rPr>
      <t>UTILIZA SÓLO LOS ESPACIOS MARCADOS EN COLOR VERDE</t>
    </r>
  </si>
  <si>
    <t>MAT. Y TECNOLOGIAS SUSTENTABLES</t>
  </si>
  <si>
    <t>PROC. CONSTRU. DE OBRA NEGRA</t>
  </si>
  <si>
    <t>DIBUJO ARQ. ASISTIDO POR COMPUTADORA</t>
  </si>
  <si>
    <t>INSTALACIONES BASICAS SUSTENTABLES</t>
  </si>
  <si>
    <t>ANALISIS Y COSTOS EN LA CONSTRUCCION</t>
  </si>
  <si>
    <t>REPRESENTACION ARQUITECTONICA VIRTUAL</t>
  </si>
  <si>
    <t>DIBUJO ESTRUC. ASIS. POR COMPUTADORA</t>
  </si>
  <si>
    <t>MAQUETAS ARQUITECTONICAS</t>
  </si>
  <si>
    <t>2026</t>
  </si>
  <si>
    <t>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</si>
</sst>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
  </numFmts>
  <fonts count="29" x14ac:knownFonts="1">
    <font>
      <sz val="10"/>
      <color theme="1"/>
      <name val="Verdana"/>
      <family val="2"/>
    </font>
    <font>
      <sz val="8"/>
      <color theme="1"/>
      <name val="Verdana"/>
      <family val="2"/>
    </font>
    <font>
      <sz val="9"/>
      <color theme="1"/>
      <name val="Verdana"/>
      <family val="2"/>
    </font>
    <font>
      <b/>
      <sz val="8"/>
      <color theme="1"/>
      <name val="Verdana"/>
      <family val="2"/>
    </font>
    <font>
      <b/>
      <sz val="9"/>
      <color theme="1"/>
      <name val="Verdana"/>
      <family val="2"/>
    </font>
    <font>
      <b/>
      <sz val="16"/>
      <color theme="1"/>
      <name val="Verdana"/>
      <family val="2"/>
    </font>
    <font>
      <sz val="10"/>
      <color theme="0"/>
      <name val="Verdana"/>
      <family val="2"/>
    </font>
    <font>
      <b/>
      <sz val="11"/>
      <color theme="1"/>
      <name val="Verdana"/>
      <family val="2"/>
    </font>
    <font>
      <b/>
      <sz val="7"/>
      <color theme="1"/>
      <name val="Verdana"/>
      <family val="2"/>
    </font>
    <font>
      <b/>
      <sz val="14"/>
      <color theme="1"/>
      <name val="Verdana"/>
      <family val="2"/>
    </font>
    <font>
      <sz val="7"/>
      <color theme="1"/>
      <name val="Verdana"/>
      <family val="2"/>
    </font>
    <font>
      <b/>
      <sz val="8"/>
      <color rgb="FF000000"/>
      <name val="Arial"/>
      <family val="2"/>
    </font>
    <font>
      <b/>
      <sz val="6"/>
      <color rgb="FFFF0000"/>
      <name val="Arial Black"/>
      <family val="2"/>
    </font>
    <font>
      <b/>
      <sz val="6"/>
      <color theme="4" tint="-0.249977111117893"/>
      <name val="Verdana"/>
      <family val="2"/>
    </font>
    <font>
      <i/>
      <sz val="7"/>
      <color theme="1"/>
      <name val="Verdana"/>
      <family val="2"/>
    </font>
    <font>
      <b/>
      <sz val="10"/>
      <color theme="1"/>
      <name val="Verdana"/>
      <family val="2"/>
    </font>
    <font>
      <sz val="6"/>
      <color theme="1"/>
      <name val="Verdana"/>
      <family val="2"/>
    </font>
    <font>
      <b/>
      <sz val="8"/>
      <color theme="1"/>
      <name val="Arial"/>
      <family val="2"/>
    </font>
    <font>
      <sz val="10"/>
      <color theme="1"/>
      <name val="Verdana"/>
      <family val="2"/>
    </font>
    <font>
      <b/>
      <sz val="16"/>
      <color theme="0"/>
      <name val="Verdana"/>
      <family val="2"/>
    </font>
    <font>
      <sz val="8"/>
      <color theme="6" tint="-0.499984740745262"/>
      <name val="Verdana"/>
      <family val="2"/>
    </font>
    <font>
      <sz val="10"/>
      <color theme="6" tint="-0.499984740745262"/>
      <name val="Verdana"/>
      <family val="2"/>
    </font>
    <font>
      <b/>
      <sz val="12"/>
      <color theme="0"/>
      <name val="Verdana"/>
      <family val="2"/>
    </font>
    <font>
      <b/>
      <u/>
      <sz val="11"/>
      <color theme="1"/>
      <name val="Verdana"/>
      <family val="2"/>
    </font>
    <font>
      <b/>
      <u/>
      <sz val="10"/>
      <color theme="1"/>
      <name val="Verdana"/>
      <family val="2"/>
    </font>
    <font>
      <sz val="11"/>
      <color theme="0"/>
      <name val="Verdana"/>
      <family val="2"/>
    </font>
    <font>
      <b/>
      <sz val="10"/>
      <color theme="0"/>
      <name val="Verdana"/>
      <family val="2"/>
    </font>
    <font>
      <sz val="8"/>
      <color theme="0"/>
      <name val="Verdana"/>
      <family val="2"/>
    </font>
    <font>
      <sz val="7"/>
      <color theme="0"/>
      <name val="Verdana"/>
      <family val="2"/>
    </font>
  </fonts>
  <fills count="6">
    <fill>
      <patternFill patternType="none"/>
    </fill>
    <fill>
      <patternFill patternType="gray125"/>
    </fill>
    <fill>
      <patternFill patternType="solid">
        <fgColor theme="0"/>
        <bgColor indexed="64"/>
      </patternFill>
    </fill>
    <fill>
      <patternFill patternType="solid">
        <fgColor theme="5" tint="-0.499984740745262"/>
        <bgColor indexed="64"/>
      </patternFill>
    </fill>
    <fill>
      <patternFill patternType="solid">
        <fgColor theme="6" tint="0.39997558519241921"/>
        <bgColor indexed="64"/>
      </patternFill>
    </fill>
    <fill>
      <patternFill patternType="solid">
        <fgColor theme="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style="medium">
        <color auto="1"/>
      </left>
      <right style="medium">
        <color auto="1"/>
      </right>
      <top style="medium">
        <color auto="1"/>
      </top>
      <bottom style="medium">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indexed="64"/>
      </bottom>
      <diagonal/>
    </border>
    <border>
      <left/>
      <right/>
      <top/>
      <bottom style="thin">
        <color indexed="64"/>
      </bottom>
      <diagonal/>
    </border>
    <border>
      <left/>
      <right style="medium">
        <color auto="1"/>
      </right>
      <top/>
      <bottom/>
      <diagonal/>
    </border>
  </borders>
  <cellStyleXfs count="2">
    <xf numFmtId="0" fontId="0" fillId="0" borderId="0"/>
    <xf numFmtId="164" fontId="18" fillId="0" borderId="0" applyFont="0" applyFill="0" applyBorder="0" applyAlignment="0" applyProtection="0"/>
  </cellStyleXfs>
  <cellXfs count="105">
    <xf numFmtId="0" fontId="0" fillId="0" borderId="0" xfId="0"/>
    <xf numFmtId="0" fontId="3" fillId="0" borderId="0" xfId="0" applyFont="1" applyAlignment="1" applyProtection="1">
      <alignment horizontal="center" vertical="center"/>
      <protection hidden="1"/>
    </xf>
    <xf numFmtId="2" fontId="5" fillId="0" borderId="0" xfId="0" applyNumberFormat="1" applyFont="1" applyAlignment="1" applyProtection="1">
      <alignment vertical="center" wrapText="1"/>
      <protection hidden="1"/>
    </xf>
    <xf numFmtId="0" fontId="3" fillId="0" borderId="0" xfId="0" applyFont="1" applyAlignment="1">
      <alignment horizontal="right" vertical="center" wrapText="1"/>
    </xf>
    <xf numFmtId="2" fontId="5" fillId="0" borderId="0" xfId="0" applyNumberFormat="1" applyFont="1" applyAlignment="1">
      <alignment vertical="center" wrapText="1"/>
    </xf>
    <xf numFmtId="0" fontId="2" fillId="0" borderId="0" xfId="0" applyFont="1"/>
    <xf numFmtId="0" fontId="1" fillId="0" borderId="0" xfId="0" applyFont="1" applyAlignment="1">
      <alignment horizontal="right" vertical="center"/>
    </xf>
    <xf numFmtId="2" fontId="2" fillId="0" borderId="0" xfId="0" applyNumberFormat="1" applyFont="1" applyAlignment="1">
      <alignment horizontal="center"/>
    </xf>
    <xf numFmtId="0" fontId="0" fillId="0" borderId="0" xfId="0" applyAlignment="1">
      <alignment horizontal="center"/>
    </xf>
    <xf numFmtId="0" fontId="1"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3" xfId="0" applyFont="1" applyBorder="1" applyAlignment="1">
      <alignment horizontal="center"/>
    </xf>
    <xf numFmtId="0" fontId="10" fillId="0" borderId="4" xfId="0" applyFont="1" applyBorder="1" applyAlignment="1">
      <alignment horizontal="center" vertical="center"/>
    </xf>
    <xf numFmtId="0" fontId="1" fillId="0" borderId="1" xfId="0" applyFont="1" applyBorder="1" applyAlignment="1">
      <alignment horizontal="center"/>
    </xf>
    <xf numFmtId="0" fontId="1" fillId="0" borderId="0" xfId="0" applyFont="1" applyAlignment="1">
      <alignment horizontal="center"/>
    </xf>
    <xf numFmtId="0" fontId="3" fillId="0" borderId="4" xfId="0" applyFont="1" applyBorder="1" applyAlignment="1">
      <alignment horizontal="center" vertical="center"/>
    </xf>
    <xf numFmtId="0" fontId="3" fillId="0" borderId="0" xfId="0" applyFont="1" applyAlignment="1">
      <alignment horizontal="center" vertical="center"/>
    </xf>
    <xf numFmtId="0" fontId="0" fillId="2" borderId="0" xfId="0" applyFill="1" applyAlignment="1">
      <alignment horizontal="left"/>
    </xf>
    <xf numFmtId="0" fontId="9" fillId="0" borderId="0" xfId="0" applyFont="1"/>
    <xf numFmtId="0" fontId="0" fillId="0" borderId="0" xfId="0" applyAlignment="1">
      <alignment vertical="center"/>
    </xf>
    <xf numFmtId="0" fontId="0" fillId="0" borderId="0" xfId="0" applyAlignment="1">
      <alignment horizontal="left" vertical="center"/>
    </xf>
    <xf numFmtId="49" fontId="0" fillId="0" borderId="0" xfId="0" applyNumberFormat="1" applyAlignment="1">
      <alignment vertical="center"/>
    </xf>
    <xf numFmtId="0" fontId="5" fillId="0" borderId="1" xfId="0" applyFont="1" applyBorder="1" applyAlignment="1">
      <alignment horizontal="center" vertical="center"/>
    </xf>
    <xf numFmtId="0" fontId="7" fillId="0" borderId="0" xfId="0" applyFont="1" applyAlignment="1" applyProtection="1">
      <alignment vertical="center"/>
      <protection hidden="1"/>
    </xf>
    <xf numFmtId="0" fontId="0" fillId="0" borderId="0" xfId="0" applyProtection="1">
      <protection hidden="1"/>
    </xf>
    <xf numFmtId="49" fontId="0" fillId="0" borderId="0" xfId="0" applyNumberFormat="1" applyProtection="1">
      <protection hidden="1"/>
    </xf>
    <xf numFmtId="0" fontId="10" fillId="0" borderId="0" xfId="0" applyFont="1" applyAlignment="1" applyProtection="1">
      <alignment vertical="center" wrapText="1"/>
      <protection hidden="1"/>
    </xf>
    <xf numFmtId="0" fontId="1" fillId="0" borderId="0" xfId="0" applyFont="1" applyAlignment="1" applyProtection="1">
      <alignment horizontal="center" vertical="center" wrapText="1"/>
      <protection hidden="1"/>
    </xf>
    <xf numFmtId="0" fontId="3" fillId="0" borderId="0" xfId="0" applyFont="1" applyAlignment="1" applyProtection="1">
      <alignment horizontal="center"/>
      <protection hidden="1"/>
    </xf>
    <xf numFmtId="0" fontId="1" fillId="0" borderId="0" xfId="0" applyFont="1" applyProtection="1">
      <protection hidden="1"/>
    </xf>
    <xf numFmtId="1" fontId="9" fillId="0" borderId="1" xfId="0" applyNumberFormat="1" applyFont="1" applyBorder="1" applyAlignment="1">
      <alignment horizontal="center"/>
    </xf>
    <xf numFmtId="0" fontId="2" fillId="0" borderId="0" xfId="0" applyFont="1" applyAlignment="1">
      <alignment horizontal="right" vertical="center"/>
    </xf>
    <xf numFmtId="0" fontId="5"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wrapText="1"/>
    </xf>
    <xf numFmtId="0" fontId="4" fillId="0" borderId="0" xfId="0" applyFont="1" applyAlignment="1">
      <alignment horizontal="right" vertical="center"/>
    </xf>
    <xf numFmtId="2" fontId="6" fillId="0" borderId="0" xfId="0" applyNumberFormat="1" applyFont="1"/>
    <xf numFmtId="0" fontId="6" fillId="0" borderId="0" xfId="0" applyFont="1" applyAlignment="1">
      <alignment horizontal="center"/>
    </xf>
    <xf numFmtId="0" fontId="0" fillId="0" borderId="0" xfId="0" applyAlignment="1">
      <alignment horizontal="right" vertical="center"/>
    </xf>
    <xf numFmtId="0" fontId="16" fillId="0" borderId="0" xfId="0" applyFont="1" applyAlignment="1">
      <alignment horizontal="center" vertical="center" wrapText="1"/>
    </xf>
    <xf numFmtId="0" fontId="16" fillId="0" borderId="0" xfId="0" applyFont="1"/>
    <xf numFmtId="2" fontId="5" fillId="0" borderId="1" xfId="0" applyNumberFormat="1" applyFont="1" applyBorder="1" applyAlignment="1">
      <alignment horizontal="center" vertical="center" wrapText="1"/>
    </xf>
    <xf numFmtId="49" fontId="7" fillId="0" borderId="0" xfId="0" applyNumberFormat="1" applyFont="1" applyAlignment="1" applyProtection="1">
      <alignment horizontal="center" vertical="center"/>
      <protection hidden="1"/>
    </xf>
    <xf numFmtId="0" fontId="0" fillId="0" borderId="0" xfId="0" applyAlignment="1" applyProtection="1">
      <alignment wrapText="1"/>
      <protection hidden="1"/>
    </xf>
    <xf numFmtId="0" fontId="17" fillId="0" borderId="0" xfId="0" applyFont="1" applyAlignment="1" applyProtection="1">
      <alignment horizontal="center" vertical="center"/>
      <protection hidden="1"/>
    </xf>
    <xf numFmtId="0" fontId="16" fillId="0" borderId="0" xfId="0" applyFont="1" applyAlignment="1">
      <alignment horizontal="right" vertical="center"/>
    </xf>
    <xf numFmtId="0" fontId="15" fillId="0" borderId="0" xfId="0" applyFont="1" applyAlignment="1">
      <alignment horizontal="right" vertical="center"/>
    </xf>
    <xf numFmtId="2" fontId="2" fillId="0" borderId="1" xfId="0" applyNumberFormat="1" applyFont="1" applyBorder="1" applyAlignment="1">
      <alignment horizontal="right"/>
    </xf>
    <xf numFmtId="2" fontId="4" fillId="0" borderId="1" xfId="0" applyNumberFormat="1" applyFont="1" applyBorder="1" applyAlignment="1">
      <alignment horizontal="right"/>
    </xf>
    <xf numFmtId="2" fontId="3" fillId="0" borderId="0" xfId="0" applyNumberFormat="1" applyFont="1" applyAlignment="1">
      <alignment horizontal="center" vertical="center"/>
    </xf>
    <xf numFmtId="2" fontId="0" fillId="0" borderId="1" xfId="0" applyNumberFormat="1" applyBorder="1" applyAlignment="1">
      <alignment horizontal="center" vertical="center" wrapText="1"/>
    </xf>
    <xf numFmtId="2" fontId="15" fillId="0" borderId="1" xfId="0" applyNumberFormat="1" applyFont="1" applyBorder="1" applyAlignment="1">
      <alignment horizontal="center" vertical="center"/>
    </xf>
    <xf numFmtId="2" fontId="2" fillId="0" borderId="1" xfId="0" applyNumberFormat="1" applyFont="1" applyBorder="1"/>
    <xf numFmtId="2" fontId="4" fillId="0" borderId="1" xfId="0" applyNumberFormat="1" applyFont="1" applyBorder="1"/>
    <xf numFmtId="2" fontId="1" fillId="0" borderId="1" xfId="0" applyNumberFormat="1" applyFont="1" applyBorder="1" applyAlignment="1">
      <alignment horizontal="center"/>
    </xf>
    <xf numFmtId="0" fontId="15" fillId="0" borderId="0" xfId="0" applyFont="1"/>
    <xf numFmtId="2" fontId="1" fillId="0" borderId="2" xfId="0" applyNumberFormat="1" applyFont="1" applyBorder="1" applyAlignment="1">
      <alignment horizontal="center"/>
    </xf>
    <xf numFmtId="165" fontId="1" fillId="2" borderId="1" xfId="0" applyNumberFormat="1" applyFont="1" applyFill="1" applyBorder="1" applyAlignment="1">
      <alignment horizontal="center"/>
    </xf>
    <xf numFmtId="2" fontId="1" fillId="0" borderId="1" xfId="0" applyNumberFormat="1" applyFont="1" applyBorder="1" applyAlignment="1">
      <alignment horizontal="center" vertical="center"/>
    </xf>
    <xf numFmtId="1" fontId="1" fillId="0" borderId="3" xfId="0" applyNumberFormat="1" applyFont="1" applyBorder="1" applyAlignment="1">
      <alignment horizontal="center"/>
    </xf>
    <xf numFmtId="0" fontId="7" fillId="0" borderId="0" xfId="0" applyFont="1" applyAlignment="1">
      <alignment horizontal="center" vertical="center"/>
    </xf>
    <xf numFmtId="0" fontId="5" fillId="0" borderId="0" xfId="1" applyNumberFormat="1" applyFont="1" applyAlignment="1" applyProtection="1">
      <alignment vertical="center"/>
    </xf>
    <xf numFmtId="2" fontId="19" fillId="0" borderId="0" xfId="1" applyNumberFormat="1" applyFont="1" applyFill="1" applyAlignment="1" applyProtection="1">
      <alignment vertical="center"/>
    </xf>
    <xf numFmtId="0" fontId="20" fillId="0" borderId="0" xfId="0" applyFont="1" applyAlignment="1" applyProtection="1">
      <alignment horizontal="center" vertical="center" wrapText="1"/>
      <protection hidden="1"/>
    </xf>
    <xf numFmtId="0" fontId="21" fillId="0" borderId="0" xfId="0" applyFont="1" applyProtection="1">
      <protection hidden="1"/>
    </xf>
    <xf numFmtId="2" fontId="9" fillId="0" borderId="5" xfId="0" applyNumberFormat="1" applyFont="1" applyBorder="1" applyAlignment="1">
      <alignment horizontal="center" vertical="center" wrapText="1"/>
    </xf>
    <xf numFmtId="1" fontId="5" fillId="0" borderId="5" xfId="1" applyNumberFormat="1" applyFont="1" applyBorder="1" applyAlignment="1" applyProtection="1">
      <alignment horizontal="center" vertical="center"/>
    </xf>
    <xf numFmtId="49" fontId="14" fillId="0" borderId="0" xfId="0" applyNumberFormat="1" applyFont="1" applyAlignment="1">
      <alignment horizontal="center" vertical="center"/>
    </xf>
    <xf numFmtId="0" fontId="2" fillId="4" borderId="0" xfId="0" applyFont="1" applyFill="1" applyAlignment="1">
      <alignment horizontal="center"/>
    </xf>
    <xf numFmtId="0" fontId="15" fillId="4" borderId="0" xfId="0" applyFont="1" applyFill="1" applyAlignment="1">
      <alignment horizontal="center" vertical="center"/>
    </xf>
    <xf numFmtId="0" fontId="1" fillId="4" borderId="0" xfId="0" applyFont="1" applyFill="1"/>
    <xf numFmtId="0" fontId="1" fillId="4" borderId="10" xfId="0" applyFont="1" applyFill="1" applyBorder="1"/>
    <xf numFmtId="0" fontId="3" fillId="4" borderId="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pplyProtection="1">
      <alignment horizontal="center"/>
      <protection locked="0"/>
    </xf>
    <xf numFmtId="0" fontId="3" fillId="4" borderId="1" xfId="0"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protection locked="0"/>
    </xf>
    <xf numFmtId="49" fontId="22" fillId="5" borderId="0" xfId="0" applyNumberFormat="1" applyFont="1" applyFill="1" applyAlignment="1">
      <alignment horizontal="center" vertical="center"/>
    </xf>
    <xf numFmtId="0" fontId="27" fillId="5" borderId="0" xfId="0" applyFont="1" applyFill="1" applyAlignment="1">
      <alignment vertical="center"/>
    </xf>
    <xf numFmtId="0" fontId="27" fillId="5" borderId="0" xfId="0" applyFont="1" applyFill="1" applyAlignment="1">
      <alignment horizontal="center" vertical="center" wrapText="1"/>
    </xf>
    <xf numFmtId="0" fontId="28" fillId="5" borderId="0" xfId="0" applyFont="1" applyFill="1" applyAlignment="1">
      <alignment horizontal="center" vertical="center" wrapText="1"/>
    </xf>
    <xf numFmtId="0" fontId="1" fillId="0" borderId="0" xfId="0" applyFont="1" applyAlignment="1">
      <alignment horizontal="left" vertical="top" wrapText="1"/>
    </xf>
    <xf numFmtId="0" fontId="0" fillId="0" borderId="6" xfId="0" applyBorder="1" applyAlignment="1">
      <alignment horizontal="center"/>
    </xf>
    <xf numFmtId="0" fontId="3" fillId="0" borderId="0" xfId="0" applyFont="1" applyAlignment="1">
      <alignment horizontal="center"/>
    </xf>
    <xf numFmtId="0" fontId="1" fillId="0" borderId="0" xfId="0" applyFont="1" applyAlignment="1">
      <alignment horizontal="center"/>
    </xf>
    <xf numFmtId="0" fontId="22" fillId="3" borderId="0" xfId="0" applyFont="1" applyFill="1" applyAlignment="1">
      <alignment horizontal="center" vertical="center"/>
    </xf>
    <xf numFmtId="0" fontId="26" fillId="5" borderId="0" xfId="0" applyFont="1" applyFill="1" applyAlignment="1" applyProtection="1">
      <alignment horizontal="center" vertical="center"/>
      <protection locked="0"/>
    </xf>
    <xf numFmtId="0" fontId="25" fillId="5" borderId="0" xfId="0" applyFont="1" applyFill="1" applyAlignment="1" applyProtection="1">
      <alignment horizontal="left" vertical="center"/>
      <protection locked="0"/>
    </xf>
    <xf numFmtId="0" fontId="1" fillId="0" borderId="0" xfId="0" applyFont="1" applyAlignment="1">
      <alignment horizontal="right" vertical="center"/>
    </xf>
    <xf numFmtId="0" fontId="16" fillId="0" borderId="0" xfId="0" applyFont="1" applyAlignment="1">
      <alignment horizontal="center" vertical="center" wrapText="1"/>
    </xf>
    <xf numFmtId="0" fontId="3" fillId="0" borderId="0" xfId="0" applyFont="1" applyAlignment="1">
      <alignment horizontal="right" vertical="center" wrapText="1"/>
    </xf>
    <xf numFmtId="0" fontId="0" fillId="0" borderId="11" xfId="0" applyBorder="1"/>
    <xf numFmtId="0" fontId="13" fillId="0" borderId="0" xfId="0" applyFont="1" applyAlignment="1">
      <alignment horizontal="center" vertical="center" wrapText="1"/>
    </xf>
    <xf numFmtId="0" fontId="8" fillId="0" borderId="1" xfId="0" applyFont="1" applyBorder="1" applyAlignment="1">
      <alignment horizontal="center"/>
    </xf>
    <xf numFmtId="0" fontId="4" fillId="2" borderId="2" xfId="0" applyFont="1" applyFill="1" applyBorder="1" applyAlignment="1">
      <alignment horizontal="center" wrapText="1"/>
    </xf>
    <xf numFmtId="0" fontId="4" fillId="2" borderId="7" xfId="0" applyFont="1" applyFill="1" applyBorder="1" applyAlignment="1">
      <alignment horizontal="center" wrapText="1"/>
    </xf>
    <xf numFmtId="0" fontId="4" fillId="2" borderId="8" xfId="0" applyFont="1" applyFill="1" applyBorder="1" applyAlignment="1">
      <alignment horizontal="center"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xf>
  </cellXfs>
  <cellStyles count="2">
    <cellStyle name="Millares" xfId="1" builtinId="3"/>
    <cellStyle name="Normal" xfId="0" builtinId="0"/>
  </cellStyles>
  <dxfs count="60">
    <dxf>
      <font>
        <color theme="5" tint="0.39994506668294322"/>
      </font>
      <fill>
        <patternFill>
          <bgColor theme="5" tint="0.39994506668294322"/>
        </patternFill>
      </fill>
    </dxf>
    <dxf>
      <font>
        <b/>
        <i val="0"/>
        <strike val="0"/>
        <color theme="0" tint="-4.9989318521683403E-2"/>
      </font>
      <fill>
        <patternFill>
          <bgColor theme="5" tint="-0.499984740745262"/>
        </patternFill>
      </fill>
    </dxf>
    <dxf>
      <font>
        <b/>
        <i val="0"/>
        <strike val="0"/>
        <color theme="0" tint="-4.9989318521683403E-2"/>
      </font>
      <fill>
        <patternFill>
          <bgColor theme="5" tint="-0.499984740745262"/>
        </patternFill>
      </fill>
    </dxf>
    <dxf>
      <font>
        <color rgb="FF9C0006"/>
      </font>
      <fill>
        <patternFill>
          <bgColor rgb="FFFFC7CE"/>
        </patternFill>
      </fill>
    </dxf>
    <dxf>
      <font>
        <condense val="0"/>
        <extend val="0"/>
        <color rgb="FF9C0006"/>
      </font>
      <fill>
        <patternFill>
          <bgColor rgb="FFFFC7CE"/>
        </patternFill>
      </fill>
    </dxf>
    <dxf>
      <font>
        <color rgb="FF00B050"/>
      </font>
      <fill>
        <patternFill>
          <bgColor theme="0"/>
        </patternFill>
      </fill>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6" tint="-0.499984740745262"/>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6" tint="-0.499984740745262"/>
        <name val="Verdana"/>
        <scheme val="none"/>
      </font>
      <protection locked="1" hidden="0"/>
    </dxf>
    <dxf>
      <font>
        <strike val="0"/>
        <outline val="0"/>
        <shadow val="0"/>
        <u val="none"/>
        <vertAlign val="baseline"/>
        <sz val="8"/>
        <color theme="1"/>
        <name val="Verdana"/>
        <scheme val="none"/>
      </font>
      <fill>
        <patternFill patternType="none">
          <fgColor indexed="64"/>
          <bgColor auto="1"/>
        </patternFill>
      </fill>
      <protection locked="1" hidden="1"/>
    </dxf>
    <dxf>
      <font>
        <b/>
        <strike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strike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right style="thin">
          <color auto="1"/>
        </right>
        <top/>
        <bottom/>
      </border>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fill>
        <patternFill patternType="solid">
          <fgColor indexed="64"/>
          <bgColor theme="6" tint="0.39997558519241921"/>
        </patternFill>
      </fill>
      <protection locked="1" hidden="0"/>
    </dxf>
    <dxf>
      <font>
        <strike val="0"/>
        <outline val="0"/>
        <shadow val="0"/>
        <u val="none"/>
        <vertAlign val="baseline"/>
        <sz val="8"/>
        <color theme="1"/>
        <name val="Verdana"/>
        <scheme val="none"/>
      </font>
      <protection locked="1" hidden="0"/>
    </dxf>
    <dxf>
      <font>
        <strike val="0"/>
        <outline val="0"/>
        <shadow val="0"/>
        <u val="none"/>
        <vertAlign val="baseline"/>
        <sz val="8"/>
        <color theme="1"/>
        <name val="Verdana"/>
        <scheme val="none"/>
      </font>
      <protection locked="1" hidden="0"/>
    </dxf>
    <dxf>
      <font>
        <b/>
        <i val="0"/>
        <strike val="0"/>
        <condense val="0"/>
        <extend val="0"/>
        <outline val="0"/>
        <shadow val="0"/>
        <u val="none"/>
        <vertAlign val="baseline"/>
        <sz val="8"/>
        <color theme="1"/>
        <name val="Verdana"/>
        <scheme val="none"/>
      </font>
      <fill>
        <patternFill patternType="none">
          <fgColor indexed="64"/>
          <bgColor auto="1"/>
        </patternFill>
      </fill>
      <alignment horizontal="center" vertical="center" textRotation="0" wrapText="0" relativeIndent="0" justifyLastLine="0" shrinkToFit="0" readingOrder="0"/>
      <protection locked="1" hidden="1"/>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i val="0"/>
        <strike val="0"/>
        <condense val="0"/>
        <extend val="0"/>
        <outline val="0"/>
        <shadow val="0"/>
        <u val="none"/>
        <vertAlign val="baseline"/>
        <sz val="8"/>
        <color theme="1"/>
        <name val="Verdana"/>
        <scheme val="none"/>
      </font>
      <fill>
        <patternFill patternType="solid">
          <fgColor indexed="64"/>
          <bgColor theme="6" tint="0.39997558519241921"/>
        </patternFill>
      </fill>
      <alignment horizontal="center" vertical="center" textRotation="0" wrapText="0" relativeIndent="0" justifyLastLine="0" shrinkToFit="0" readingOrder="0"/>
      <border diagonalUp="0" diagonalDown="0" outline="0">
        <left/>
        <right style="thin">
          <color auto="1"/>
        </right>
        <top/>
        <bottom/>
      </border>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font>
        <b val="0"/>
        <i val="0"/>
        <strike val="0"/>
        <condense val="0"/>
        <extend val="0"/>
        <outline val="0"/>
        <shadow val="0"/>
        <u val="none"/>
        <vertAlign val="baseline"/>
        <sz val="8"/>
        <color theme="1"/>
        <name val="Verdana"/>
        <scheme val="none"/>
      </font>
      <fill>
        <patternFill patternType="solid">
          <fgColor indexed="64"/>
          <bgColor theme="6" tint="0.39997558519241921"/>
        </patternFill>
      </fill>
      <protection locked="1" hidden="0"/>
    </dxf>
    <dxf>
      <protection locked="1" hidden="0"/>
    </dxf>
    <dxf>
      <protection locked="1" hidden="0"/>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47625</xdr:colOff>
      <xdr:row>110</xdr:row>
      <xdr:rowOff>47625</xdr:rowOff>
    </xdr:from>
    <xdr:to>
      <xdr:col>5</xdr:col>
      <xdr:colOff>116732</xdr:colOff>
      <xdr:row>116</xdr:row>
      <xdr:rowOff>152400</xdr:rowOff>
    </xdr:to>
    <xdr:pic>
      <xdr:nvPicPr>
        <xdr:cNvPr id="4" name="8 Imagen" descr="monitoipn.bmp">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tretch>
          <a:fillRect/>
        </a:stretch>
      </xdr:blipFill>
      <xdr:spPr>
        <a:xfrm>
          <a:off x="5124450" y="19812000"/>
          <a:ext cx="926357" cy="990600"/>
        </a:xfrm>
        <a:prstGeom prst="rect">
          <a:avLst/>
        </a:prstGeom>
      </xdr:spPr>
    </xdr:pic>
    <xdr:clientData/>
  </xdr:twoCellAnchor>
  <xdr:twoCellAnchor>
    <xdr:from>
      <xdr:col>5</xdr:col>
      <xdr:colOff>0</xdr:colOff>
      <xdr:row>5</xdr:row>
      <xdr:rowOff>0</xdr:rowOff>
    </xdr:from>
    <xdr:to>
      <xdr:col>5</xdr:col>
      <xdr:colOff>838200</xdr:colOff>
      <xdr:row>5</xdr:row>
      <xdr:rowOff>203199</xdr:rowOff>
    </xdr:to>
    <xdr:sp macro="" textlink="">
      <xdr:nvSpPr>
        <xdr:cNvPr id="6" name="5 Rectángulo">
          <a:extLst>
            <a:ext uri="{FF2B5EF4-FFF2-40B4-BE49-F238E27FC236}">
              <a16:creationId xmlns:a16="http://schemas.microsoft.com/office/drawing/2014/main" id="{00000000-0008-0000-0000-000006000000}"/>
            </a:ext>
          </a:extLst>
        </xdr:cNvPr>
        <xdr:cNvSpPr/>
      </xdr:nvSpPr>
      <xdr:spPr>
        <a:xfrm>
          <a:off x="5934075" y="847725"/>
          <a:ext cx="838200" cy="203199"/>
        </a:xfrm>
        <a:prstGeom prst="rect">
          <a:avLst/>
        </a:prstGeom>
        <a:noFill/>
      </xdr:spPr>
      <xdr:txBody>
        <a:bodyPr wrap="square" lIns="91440" tIns="45720" rIns="91440" bIns="45720">
          <a:noAutofit/>
        </a:bodyPr>
        <a:lstStyle>
          <a:defPPr>
            <a:defRPr lang="es-MX"/>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MX" sz="800" b="0" cap="none" spc="0">
              <a:ln>
                <a:noFill/>
              </a:ln>
              <a:solidFill>
                <a:schemeClr val="tx1"/>
              </a:solidFill>
              <a:effectLst/>
              <a:latin typeface="Century Schoolbook" pitchFamily="18" charset="0"/>
              <a:ea typeface="Verdana" pitchFamily="34" charset="0"/>
              <a:cs typeface="Verdana" pitchFamily="34" charset="0"/>
            </a:rPr>
            <a:t>CECyT</a:t>
          </a:r>
          <a:r>
            <a:rPr lang="es-MX" sz="800" b="0" cap="none" spc="0" baseline="0">
              <a:ln>
                <a:noFill/>
              </a:ln>
              <a:solidFill>
                <a:schemeClr val="tx1"/>
              </a:solidFill>
              <a:effectLst/>
              <a:latin typeface="Century Schoolbook" pitchFamily="18" charset="0"/>
              <a:ea typeface="Verdana" pitchFamily="34" charset="0"/>
              <a:cs typeface="Verdana" pitchFamily="34" charset="0"/>
            </a:rPr>
            <a:t> No. 1</a:t>
          </a:r>
        </a:p>
        <a:p>
          <a:r>
            <a:rPr lang="es-MX" sz="800" b="0" cap="none" spc="0" baseline="0">
              <a:ln>
                <a:noFill/>
              </a:ln>
              <a:solidFill>
                <a:schemeClr val="tx1"/>
              </a:solidFill>
              <a:effectLst/>
              <a:latin typeface="Century Schoolbook" pitchFamily="18" charset="0"/>
              <a:ea typeface="Verdana" pitchFamily="34" charset="0"/>
              <a:cs typeface="Verdana" pitchFamily="34" charset="0"/>
            </a:rPr>
            <a:t>    "G.V.V"</a:t>
          </a:r>
        </a:p>
        <a:p>
          <a:endParaRPr lang="es-MX" sz="800" b="0" cap="none" spc="0">
            <a:ln>
              <a:noFill/>
            </a:ln>
            <a:solidFill>
              <a:schemeClr val="tx1"/>
            </a:solidFill>
            <a:effectLst/>
            <a:latin typeface="Verdana" pitchFamily="34" charset="0"/>
            <a:ea typeface="Verdana" pitchFamily="34" charset="0"/>
            <a:cs typeface="Verdana"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a1398" displayName="Tabla1398" ref="A32:G33" totalsRowShown="0" headerRowDxfId="59" dataDxfId="58">
  <tableColumns count="7">
    <tableColumn id="1" xr3:uid="{00000000-0010-0000-0000-000001000000}" name="UNIDADES DE APRENDIZAJE" dataDxfId="57"/>
    <tableColumn id="2" xr3:uid="{00000000-0010-0000-0000-000002000000}" name="VALOR EN CRÉDITOS" dataDxfId="56"/>
    <tableColumn id="3" xr3:uid="{00000000-0010-0000-0000-000003000000}" name="CALIFICACIÓN" dataDxfId="55"/>
    <tableColumn id="4" xr3:uid="{00000000-0010-0000-0000-000004000000}" name="CRÉDITOS OBTENIDOS" dataDxfId="54"/>
    <tableColumn id="5" xr3:uid="{00000000-0010-0000-0000-000005000000}" name="ACREDITACIÓN" dataDxfId="53"/>
    <tableColumn id="6" xr3:uid="{00000000-0010-0000-0000-000006000000}" name="CARGA ACADÉMICA" dataDxfId="52"/>
    <tableColumn id="7" xr3:uid="{00000000-0010-0000-0000-000007000000}" name="Columna1" dataDxfId="5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Tabla12610" displayName="Tabla12610" ref="A18:G19" totalsRowShown="0" headerRowDxfId="50" dataDxfId="49">
  <tableColumns count="7">
    <tableColumn id="1" xr3:uid="{00000000-0010-0000-0100-000001000000}" name="UNIDADES DE APRENDIZAJE" dataDxfId="48"/>
    <tableColumn id="2" xr3:uid="{00000000-0010-0000-0100-000002000000}" name="VALOR EN CRÉDITOS" dataDxfId="47"/>
    <tableColumn id="3" xr3:uid="{00000000-0010-0000-0100-000003000000}" name="CALIFICACIÓN" dataDxfId="46"/>
    <tableColumn id="4" xr3:uid="{00000000-0010-0000-0100-000004000000}" name="CRÉDITOS OBTENIDOS" dataDxfId="45"/>
    <tableColumn id="5" xr3:uid="{00000000-0010-0000-0100-000005000000}" name="ACREDITACIÓN" dataDxfId="44"/>
    <tableColumn id="7" xr3:uid="{00000000-0010-0000-0100-000007000000}" name="CARGA ACADÉMICA" dataDxfId="43"/>
    <tableColumn id="6" xr3:uid="{00000000-0010-0000-0100-000006000000}" name="Columna2" dataDxfId="4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Tabla1342711" displayName="Tabla1342711" ref="A46:G47" totalsRowShown="0" headerRowDxfId="41" dataDxfId="40">
  <tableColumns count="7">
    <tableColumn id="1" xr3:uid="{00000000-0010-0000-0200-000001000000}" name="UNIDADES DE APRENDIZAJE" dataDxfId="39"/>
    <tableColumn id="2" xr3:uid="{00000000-0010-0000-0200-000002000000}" name="VALOR EN CRÉDITOS" dataDxfId="38"/>
    <tableColumn id="3" xr3:uid="{00000000-0010-0000-0200-000003000000}" name="CALIFICACIÓN" dataDxfId="37"/>
    <tableColumn id="4" xr3:uid="{00000000-0010-0000-0200-000004000000}" name="CRÉDITOS OBTENIDOS" dataDxfId="36"/>
    <tableColumn id="5" xr3:uid="{00000000-0010-0000-0200-000005000000}" name="ACREDITACIÓN" dataDxfId="35"/>
    <tableColumn id="6" xr3:uid="{00000000-0010-0000-0200-000006000000}" name="CARGA ACADÉMICA" dataDxfId="34"/>
    <tableColumn id="7" xr3:uid="{00000000-0010-0000-0200-000007000000}" name="Columna1" dataDxfId="3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3000000}" name="Tabla13452812" displayName="Tabla13452812" ref="A62:G63" totalsRowShown="0" headerRowDxfId="32" dataDxfId="31">
  <tableColumns count="7">
    <tableColumn id="1" xr3:uid="{00000000-0010-0000-0300-000001000000}" name="UNIDADES DE APRENDIZAJE" dataDxfId="30"/>
    <tableColumn id="2" xr3:uid="{00000000-0010-0000-0300-000002000000}" name="VALOR EN CRÉDITOS" dataDxfId="29"/>
    <tableColumn id="3" xr3:uid="{00000000-0010-0000-0300-000003000000}" name="CALIFICACIÓN" dataDxfId="28"/>
    <tableColumn id="4" xr3:uid="{00000000-0010-0000-0300-000004000000}" name="CRÉDITOS OBTENIDOS" dataDxfId="27"/>
    <tableColumn id="5" xr3:uid="{00000000-0010-0000-0300-000005000000}" name="ACREDITACIÓN" dataDxfId="26"/>
    <tableColumn id="6" xr3:uid="{00000000-0010-0000-0300-000006000000}" name="CARGA ACADÉMICA" dataDxfId="25"/>
    <tableColumn id="7" xr3:uid="{00000000-0010-0000-0300-000007000000}" name="Columna1" dataDxfId="24"/>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4000000}" name="Tabla134562913" displayName="Tabla134562913" ref="A77:G78" totalsRowShown="0" headerRowDxfId="23" dataDxfId="22">
  <tableColumns count="7">
    <tableColumn id="1" xr3:uid="{00000000-0010-0000-0400-000001000000}" name="UNIDADES DE APRENDIZAJE" dataDxfId="21"/>
    <tableColumn id="2" xr3:uid="{00000000-0010-0000-0400-000002000000}" name="VALOR EN CRÉDITOS" dataDxfId="20"/>
    <tableColumn id="3" xr3:uid="{00000000-0010-0000-0400-000003000000}" name="CALIFICACIÓN" dataDxfId="19"/>
    <tableColumn id="4" xr3:uid="{00000000-0010-0000-0400-000004000000}" name="CRÉDITOS OBTENIDOS" dataDxfId="18"/>
    <tableColumn id="5" xr3:uid="{00000000-0010-0000-0400-000005000000}" name="ACREDITACIÓN" dataDxfId="17"/>
    <tableColumn id="6" xr3:uid="{00000000-0010-0000-0400-000006000000}" name="CARGA ACADÉMICA" dataDxfId="16"/>
    <tableColumn id="7" xr3:uid="{00000000-0010-0000-0400-000007000000}" name="Columna1" dataDxfId="15"/>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5000000}" name="Tabla1345673014" displayName="Tabla1345673014" ref="A92:G93" totalsRowShown="0" headerRowDxfId="14" dataDxfId="13">
  <tableColumns count="7">
    <tableColumn id="1" xr3:uid="{00000000-0010-0000-0500-000001000000}" name="UNIDADES DE APRENDIZAJE" dataDxfId="12"/>
    <tableColumn id="2" xr3:uid="{00000000-0010-0000-0500-000002000000}" name="VALOR EN CRÉDITOS" dataDxfId="11"/>
    <tableColumn id="3" xr3:uid="{00000000-0010-0000-0500-000003000000}" name="CALIFICACIÓN" dataDxfId="10"/>
    <tableColumn id="4" xr3:uid="{00000000-0010-0000-0500-000004000000}" name="CRÉDITOS OBTENIDOS" dataDxfId="9"/>
    <tableColumn id="5" xr3:uid="{00000000-0010-0000-0500-000005000000}" name="ACREDITACIÓN" dataDxfId="8"/>
    <tableColumn id="6" xr3:uid="{00000000-0010-0000-0500-000006000000}" name="CARGA ACADÉMICA" dataDxfId="7"/>
    <tableColumn id="7" xr3:uid="{00000000-0010-0000-0500-000007000000}" name="Columna1" dataDxfId="6"/>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 Id="rId9"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29"/>
  <sheetViews>
    <sheetView tabSelected="1" zoomScaleNormal="100" zoomScalePageLayoutView="160" workbookViewId="0">
      <selection activeCell="B1" sqref="B1:F1"/>
    </sheetView>
  </sheetViews>
  <sheetFormatPr baseColWidth="10" defaultColWidth="0" defaultRowHeight="12.75" zeroHeight="1" x14ac:dyDescent="0.2"/>
  <cols>
    <col min="1" max="1" width="33.375" customWidth="1"/>
    <col min="2" max="2" width="9.25" customWidth="1"/>
    <col min="3" max="3" width="13.25" customWidth="1"/>
    <col min="4" max="4" width="10.75" customWidth="1"/>
    <col min="5" max="5" width="11.25" customWidth="1"/>
    <col min="6" max="6" width="11.125" customWidth="1"/>
    <col min="7" max="9" width="11" style="25" hidden="1" customWidth="1"/>
    <col min="10" max="10" width="2.25" style="25" hidden="1" customWidth="1"/>
    <col min="11" max="11" width="11" style="25" hidden="1" customWidth="1"/>
    <col min="12" max="16384" width="11" style="25" hidden="1"/>
  </cols>
  <sheetData>
    <row r="1" spans="1:12" ht="14.25" x14ac:dyDescent="0.2">
      <c r="A1" s="48" t="s">
        <v>52</v>
      </c>
      <c r="B1" s="89"/>
      <c r="C1" s="89"/>
      <c r="D1" s="89"/>
      <c r="E1" s="89"/>
      <c r="F1" s="89"/>
      <c r="G1" s="24"/>
      <c r="H1" s="24"/>
      <c r="I1" s="24"/>
      <c r="J1" s="24"/>
    </row>
    <row r="2" spans="1:12" ht="15" customHeight="1" x14ac:dyDescent="0.2">
      <c r="A2" s="48" t="s">
        <v>53</v>
      </c>
      <c r="B2" s="88"/>
      <c r="C2" s="88"/>
      <c r="D2" s="62" t="s">
        <v>54</v>
      </c>
      <c r="E2" s="79" t="s">
        <v>113</v>
      </c>
      <c r="F2" s="79" t="s">
        <v>114</v>
      </c>
      <c r="G2" s="44"/>
      <c r="H2" s="44"/>
      <c r="I2" s="44"/>
      <c r="L2" s="26"/>
    </row>
    <row r="3" spans="1:12" ht="15" x14ac:dyDescent="0.2">
      <c r="A3" s="87" t="str">
        <f>IF(B2&lt;&gt;"",IF(E6&gt;E12,"NO PROCEDE POR EXCEDER TIEMPO",IF(AND(D108=0,E8&lt;=E11),"PROCEDE",IF(AND(D108&lt;&gt;0,E8&lt;=E12+1),"PROCEDE","NO PROCEDE POR EXCEDER CARGA"))),"")</f>
        <v/>
      </c>
      <c r="B3" s="87"/>
      <c r="C3" s="87"/>
      <c r="D3" s="87"/>
      <c r="E3" s="87"/>
      <c r="F3" s="87"/>
    </row>
    <row r="4" spans="1:12" ht="19.5" customHeight="1" x14ac:dyDescent="0.2">
      <c r="A4" s="91" t="str">
        <f>IF(A3="PROCEDE", IF(E9=0,"REINSCRIPCIÓN A UN NUMERO DE CRÉDITOS COMPRENDIDO ENTRE LA CARGA MÍNIMA Y LA MÁXIMA**",IF(F8&gt;E10,"INSCRIBIR NUEVAS UNIDADES DE APRENDIZAJE Y RECURSAR ADEUDOS NO RECURSADOS PREVIAMENTE (SUJETO A CUPO)**","RECURSAR ADEUDOS (NO RECURSADOS PREVIAMENTE) E INSCRIBIR NUEVAS UNIDADES DE APRENDIZAJE (SUJETO A CUPO)**")),IF(A3="NO PROCEDE POR EXCEDER CARGA",IF(AND(E9&gt;E12,F8&lt;=0),"PROCEDE RECURSAR ADEUDOS (NO RECURSADOS PREVIAMENTE) HASTA LA CARGA MEDIA Y PRESENTAR ETS AL FINALIZAR EL PERIODO**",""),""))</f>
        <v/>
      </c>
      <c r="B4" s="91"/>
      <c r="C4" s="91"/>
      <c r="D4" s="91"/>
      <c r="E4" s="91"/>
      <c r="F4" s="91"/>
    </row>
    <row r="5" spans="1:12" ht="3" customHeight="1" thickBot="1" x14ac:dyDescent="0.25">
      <c r="A5" s="41"/>
      <c r="B5" s="41"/>
      <c r="C5" s="41"/>
      <c r="D5" s="41"/>
      <c r="E5" s="41"/>
      <c r="F5" s="41"/>
    </row>
    <row r="6" spans="1:12" ht="30.75" customHeight="1" thickBot="1" x14ac:dyDescent="0.25">
      <c r="A6" s="32" t="s">
        <v>74</v>
      </c>
      <c r="B6" s="33">
        <f>VALUE(C6)</f>
        <v>0</v>
      </c>
      <c r="C6" s="64">
        <f>IF(B2&lt;&gt;"",IF(LEN(B2)=10,MID(B2,1,4),""),0)</f>
        <v>0</v>
      </c>
      <c r="D6" s="3" t="s">
        <v>73</v>
      </c>
      <c r="E6" s="67">
        <f>IF(B8&lt;1,0,IF(B8&lt;9,(B12)/(9-B8),"EXCE-DIDO"))</f>
        <v>0</v>
      </c>
      <c r="F6" s="4"/>
      <c r="G6" s="2"/>
      <c r="H6" s="2"/>
      <c r="I6" s="2"/>
      <c r="J6" s="2"/>
    </row>
    <row r="7" spans="1:12" ht="26.25" customHeight="1" thickBot="1" x14ac:dyDescent="0.25">
      <c r="A7" s="32" t="s">
        <v>101</v>
      </c>
      <c r="B7" s="63">
        <v>2021</v>
      </c>
      <c r="C7" s="92" t="s">
        <v>102</v>
      </c>
      <c r="D7" s="93"/>
      <c r="E7" s="68">
        <f>(E6)/(E12)*100</f>
        <v>0</v>
      </c>
      <c r="L7" s="26"/>
    </row>
    <row r="8" spans="1:12" ht="18" x14ac:dyDescent="0.25">
      <c r="A8" s="37" t="s">
        <v>48</v>
      </c>
      <c r="B8" s="31">
        <f>IF(AND(B6&lt;&gt;0,OR(F2="1",F2="2")),((E2*2)-(B6*2)+F2-1)-B9,0)</f>
        <v>0</v>
      </c>
      <c r="C8" s="5"/>
      <c r="D8" s="6" t="s">
        <v>70</v>
      </c>
      <c r="E8" s="53">
        <f>SUM(H20:H102)</f>
        <v>0</v>
      </c>
      <c r="F8" s="38">
        <f>E12-E9</f>
        <v>40.850500000000004</v>
      </c>
    </row>
    <row r="9" spans="1:12" x14ac:dyDescent="0.2">
      <c r="A9" s="47" t="s">
        <v>91</v>
      </c>
      <c r="B9" s="70"/>
      <c r="C9" s="5"/>
      <c r="D9" s="6" t="s">
        <v>71</v>
      </c>
      <c r="E9" s="60">
        <f>SUM(I20:I102)</f>
        <v>0</v>
      </c>
      <c r="F9" s="39" t="str">
        <f>IF(E9&lt;E6,1,"")</f>
        <v/>
      </c>
    </row>
    <row r="10" spans="1:12" x14ac:dyDescent="0.2">
      <c r="A10" s="6" t="s">
        <v>75</v>
      </c>
      <c r="B10" s="54">
        <f>SUM(B29,B43,B59,B73,B88,B103)</f>
        <v>245.10300000000001</v>
      </c>
      <c r="C10" s="90" t="s">
        <v>78</v>
      </c>
      <c r="D10" s="90"/>
      <c r="E10" s="49">
        <v>27.23</v>
      </c>
      <c r="L10" s="26"/>
    </row>
    <row r="11" spans="1:12" x14ac:dyDescent="0.2">
      <c r="A11" s="6" t="s">
        <v>76</v>
      </c>
      <c r="B11" s="54">
        <f>SUM(D29,D43,D59,D73,D88,D103)</f>
        <v>0</v>
      </c>
      <c r="C11" s="90" t="s">
        <v>79</v>
      </c>
      <c r="D11" s="90"/>
      <c r="E11" s="49">
        <v>81.7</v>
      </c>
    </row>
    <row r="12" spans="1:12" x14ac:dyDescent="0.2">
      <c r="A12" s="6" t="s">
        <v>77</v>
      </c>
      <c r="B12" s="55">
        <f>B10-B11</f>
        <v>245.10300000000001</v>
      </c>
      <c r="C12" s="90" t="s">
        <v>80</v>
      </c>
      <c r="D12" s="90"/>
      <c r="E12" s="50">
        <f>(B10)/(6)</f>
        <v>40.850500000000004</v>
      </c>
      <c r="F12" s="69" t="s">
        <v>103</v>
      </c>
    </row>
    <row r="13" spans="1:12" ht="9.75" customHeight="1" x14ac:dyDescent="0.2">
      <c r="B13" s="7"/>
      <c r="C13" s="8"/>
      <c r="D13" s="47" t="s">
        <v>98</v>
      </c>
      <c r="E13" s="71"/>
      <c r="F13" s="71"/>
    </row>
    <row r="14" spans="1:12" ht="18" customHeight="1" x14ac:dyDescent="0.2">
      <c r="A14" s="100" t="str">
        <f>IF(E6&lt;=E12,IF(E8&lt;E6,"LA CARGA ACADÉMICA DEL PERIODO ESCOLAR DEBE SER MAYOR AL COCIENTE DEL ART. 52",""),"")</f>
        <v/>
      </c>
      <c r="B14" s="100"/>
      <c r="C14" s="94" t="str">
        <f>IF(A3="PROCEDE",IF(E8&lt;E10,"LA CARGA ACADÉMICA DEBE SER SUPERIOR A LA CARGA MÍNIMA",IF(AND(D108=0,E8&gt;E11),"LA CARGA ACADÉMICA DEBE SER INFERIOR A LA CARGA MÁXIMA",IF(AND(D108&lt;&gt;0,E8&gt;E12+1),"LA CARGA ACADÉMICA DEBE SER INFERIOR A LA MEDIA",""))),"")</f>
        <v/>
      </c>
      <c r="D14" s="94"/>
      <c r="E14" s="94"/>
      <c r="F14" s="94"/>
    </row>
    <row r="15" spans="1:12" x14ac:dyDescent="0.2">
      <c r="A15" s="96" t="s">
        <v>97</v>
      </c>
      <c r="B15" s="97"/>
      <c r="C15" s="97"/>
      <c r="D15" s="97"/>
      <c r="E15" s="97"/>
      <c r="F15" s="98"/>
      <c r="G15" s="45"/>
      <c r="H15" s="45"/>
      <c r="I15" s="45"/>
      <c r="J15" s="45"/>
    </row>
    <row r="16" spans="1:12" ht="63.75" customHeight="1" x14ac:dyDescent="0.2">
      <c r="A16" s="99" t="s">
        <v>104</v>
      </c>
      <c r="B16" s="99"/>
      <c r="C16" s="99"/>
      <c r="D16" s="99"/>
      <c r="E16" s="99"/>
      <c r="F16" s="99"/>
      <c r="G16" s="27"/>
      <c r="H16" s="27"/>
      <c r="I16" s="27"/>
      <c r="J16" s="27"/>
    </row>
    <row r="17" spans="1:11" x14ac:dyDescent="0.2">
      <c r="A17" t="s">
        <v>41</v>
      </c>
      <c r="C17" s="95" t="s">
        <v>55</v>
      </c>
      <c r="D17" s="95"/>
      <c r="E17" s="95" t="s">
        <v>56</v>
      </c>
      <c r="F17" s="95"/>
    </row>
    <row r="18" spans="1:11" ht="21" x14ac:dyDescent="0.2">
      <c r="A18" s="80" t="s">
        <v>47</v>
      </c>
      <c r="B18" s="81" t="s">
        <v>50</v>
      </c>
      <c r="C18" s="81" t="s">
        <v>49</v>
      </c>
      <c r="D18" s="81" t="s">
        <v>51</v>
      </c>
      <c r="E18" s="82" t="s">
        <v>99</v>
      </c>
      <c r="F18" s="81" t="s">
        <v>100</v>
      </c>
      <c r="G18" s="28" t="s">
        <v>72</v>
      </c>
      <c r="K18" s="28"/>
    </row>
    <row r="19" spans="1:11" x14ac:dyDescent="0.2">
      <c r="A19" s="72"/>
      <c r="B19" s="72"/>
      <c r="C19" s="72"/>
      <c r="D19" s="73"/>
      <c r="E19" s="74"/>
      <c r="F19" s="75" t="s">
        <v>61</v>
      </c>
      <c r="G19" s="1"/>
      <c r="K19" s="1"/>
    </row>
    <row r="20" spans="1:11" x14ac:dyDescent="0.2">
      <c r="A20" s="10" t="s">
        <v>0</v>
      </c>
      <c r="B20" s="11">
        <v>5.62</v>
      </c>
      <c r="C20" s="76"/>
      <c r="D20" s="12">
        <f>IF(AND(C20&lt;=10,C20&gt;=6),(B20),(0))</f>
        <v>0</v>
      </c>
      <c r="E20" s="13" t="str">
        <f>IF(AND(C20&gt;=6,C20&lt;=10),"APROBADA",IF(AND(C20&gt;=0,C20&lt;6,C20&lt;&gt;""),"REPROBADA",""))</f>
        <v/>
      </c>
      <c r="F20" s="77"/>
      <c r="G20" s="29"/>
      <c r="H20" s="25">
        <f>IF(OR(AND(E20&lt;&gt;"APROBADA",OR(F20="x",F20="X")),E20="REPROBADA"),B20,0)</f>
        <v>0</v>
      </c>
      <c r="I20" s="25">
        <f t="shared" ref="I20:I28" si="0">IF(E20="REPROBADA",B20,0)</f>
        <v>0</v>
      </c>
      <c r="K20" s="1"/>
    </row>
    <row r="21" spans="1:11" x14ac:dyDescent="0.2">
      <c r="A21" s="10" t="s">
        <v>7</v>
      </c>
      <c r="B21" s="11">
        <v>3.37</v>
      </c>
      <c r="C21" s="76"/>
      <c r="D21" s="12">
        <f t="shared" ref="D21:D28" si="1">IF(AND(C21&lt;=10,C21&gt;=6),(B21),(0))</f>
        <v>0</v>
      </c>
      <c r="E21" s="13" t="str">
        <f t="shared" ref="E21:E28" si="2">IF(AND(C21&gt;=6,C21&lt;=10),"APROBADA",IF(AND(C21&gt;=0,C21&lt;6,C21&lt;&gt;""),"REPROBADA",""))</f>
        <v/>
      </c>
      <c r="F21" s="77"/>
      <c r="G21" s="29"/>
      <c r="H21" s="25">
        <f t="shared" ref="H21:H28" si="3">IF(OR(AND(E21&lt;&gt;"APROBADA",OR(F21="x",F21="X")),E21="REPROBADA"),B21,0)</f>
        <v>0</v>
      </c>
      <c r="I21" s="25">
        <f t="shared" si="0"/>
        <v>0</v>
      </c>
      <c r="K21" s="1"/>
    </row>
    <row r="22" spans="1:11" x14ac:dyDescent="0.2">
      <c r="A22" s="10" t="s">
        <v>6</v>
      </c>
      <c r="B22" s="11">
        <v>4.5</v>
      </c>
      <c r="C22" s="76"/>
      <c r="D22" s="12">
        <f t="shared" si="1"/>
        <v>0</v>
      </c>
      <c r="E22" s="13" t="str">
        <f t="shared" si="2"/>
        <v/>
      </c>
      <c r="F22" s="78"/>
      <c r="G22" s="29"/>
      <c r="H22" s="25">
        <f t="shared" si="3"/>
        <v>0</v>
      </c>
      <c r="I22" s="25">
        <f t="shared" si="0"/>
        <v>0</v>
      </c>
      <c r="K22" s="46"/>
    </row>
    <row r="23" spans="1:11" x14ac:dyDescent="0.2">
      <c r="A23" s="10" t="s">
        <v>5</v>
      </c>
      <c r="B23" s="11">
        <v>5.62</v>
      </c>
      <c r="C23" s="76"/>
      <c r="D23" s="12">
        <f t="shared" si="1"/>
        <v>0</v>
      </c>
      <c r="E23" s="13" t="str">
        <f t="shared" si="2"/>
        <v/>
      </c>
      <c r="F23" s="77"/>
      <c r="G23" s="29"/>
      <c r="H23" s="25">
        <f t="shared" si="3"/>
        <v>0</v>
      </c>
      <c r="I23" s="25">
        <f t="shared" si="0"/>
        <v>0</v>
      </c>
      <c r="K23" s="1"/>
    </row>
    <row r="24" spans="1:11" x14ac:dyDescent="0.2">
      <c r="A24" s="10" t="s">
        <v>4</v>
      </c>
      <c r="B24" s="11">
        <v>4.5</v>
      </c>
      <c r="C24" s="76"/>
      <c r="D24" s="12">
        <f t="shared" si="1"/>
        <v>0</v>
      </c>
      <c r="E24" s="13" t="str">
        <f t="shared" si="2"/>
        <v/>
      </c>
      <c r="F24" s="77"/>
      <c r="G24" s="29"/>
      <c r="H24" s="25">
        <f t="shared" si="3"/>
        <v>0</v>
      </c>
      <c r="I24" s="25">
        <f t="shared" si="0"/>
        <v>0</v>
      </c>
      <c r="K24" s="1"/>
    </row>
    <row r="25" spans="1:11" x14ac:dyDescent="0.2">
      <c r="A25" s="10" t="s">
        <v>88</v>
      </c>
      <c r="B25" s="11">
        <v>3.37</v>
      </c>
      <c r="C25" s="76"/>
      <c r="D25" s="12">
        <f t="shared" si="1"/>
        <v>0</v>
      </c>
      <c r="E25" s="13" t="str">
        <f t="shared" si="2"/>
        <v/>
      </c>
      <c r="F25" s="77"/>
      <c r="G25" s="29"/>
      <c r="H25" s="25">
        <f t="shared" si="3"/>
        <v>0</v>
      </c>
      <c r="I25" s="25">
        <f t="shared" si="0"/>
        <v>0</v>
      </c>
      <c r="K25" s="1"/>
    </row>
    <row r="26" spans="1:11" x14ac:dyDescent="0.2">
      <c r="A26" s="10" t="s">
        <v>8</v>
      </c>
      <c r="B26" s="59">
        <v>3.37</v>
      </c>
      <c r="C26" s="76"/>
      <c r="D26" s="61">
        <f t="shared" si="1"/>
        <v>0</v>
      </c>
      <c r="E26" s="13" t="str">
        <f t="shared" si="2"/>
        <v/>
      </c>
      <c r="F26" s="77"/>
      <c r="G26" s="29"/>
      <c r="H26" s="25">
        <f t="shared" si="3"/>
        <v>0</v>
      </c>
      <c r="I26" s="25">
        <f t="shared" si="0"/>
        <v>0</v>
      </c>
      <c r="K26" s="1"/>
    </row>
    <row r="27" spans="1:11" x14ac:dyDescent="0.2">
      <c r="A27" s="10" t="s">
        <v>1</v>
      </c>
      <c r="B27" s="11">
        <v>4.5</v>
      </c>
      <c r="C27" s="76"/>
      <c r="D27" s="12">
        <f t="shared" si="1"/>
        <v>0</v>
      </c>
      <c r="E27" s="13" t="str">
        <f t="shared" si="2"/>
        <v/>
      </c>
      <c r="F27" s="77"/>
      <c r="G27" s="29"/>
      <c r="H27" s="25">
        <f t="shared" si="3"/>
        <v>0</v>
      </c>
      <c r="I27" s="25">
        <f t="shared" si="0"/>
        <v>0</v>
      </c>
      <c r="K27" s="1"/>
    </row>
    <row r="28" spans="1:11" x14ac:dyDescent="0.2">
      <c r="A28" s="10" t="s">
        <v>16</v>
      </c>
      <c r="B28" s="11">
        <v>0</v>
      </c>
      <c r="C28" s="76"/>
      <c r="D28" s="12">
        <f t="shared" si="1"/>
        <v>0</v>
      </c>
      <c r="E28" s="13" t="str">
        <f t="shared" si="2"/>
        <v/>
      </c>
      <c r="F28" s="77"/>
      <c r="G28" s="29"/>
      <c r="H28" s="25">
        <f t="shared" si="3"/>
        <v>0</v>
      </c>
      <c r="I28" s="25">
        <f t="shared" si="0"/>
        <v>0</v>
      </c>
      <c r="K28" s="1"/>
    </row>
    <row r="29" spans="1:11" x14ac:dyDescent="0.2">
      <c r="A29" s="9"/>
      <c r="B29" s="56">
        <f>SUM(B20:B28)</f>
        <v>34.85</v>
      </c>
      <c r="C29" s="15"/>
      <c r="D29" s="58">
        <f>SUM(D20:D28)</f>
        <v>0</v>
      </c>
      <c r="E29" s="16"/>
      <c r="F29" s="34">
        <f>COUNTIF(H20:H28,"&lt;&gt;0")</f>
        <v>0</v>
      </c>
      <c r="G29" s="1"/>
      <c r="K29" s="1"/>
    </row>
    <row r="30" spans="1:11" x14ac:dyDescent="0.2">
      <c r="A30" s="9"/>
      <c r="B30" s="15"/>
      <c r="C30" s="15"/>
      <c r="D30" s="15"/>
      <c r="E30" s="17"/>
      <c r="F30" s="51">
        <f>SUM(H20:H28)</f>
        <v>0</v>
      </c>
      <c r="G30" s="1"/>
      <c r="K30" s="1"/>
    </row>
    <row r="31" spans="1:11" x14ac:dyDescent="0.2">
      <c r="A31" t="s">
        <v>42</v>
      </c>
    </row>
    <row r="32" spans="1:11" ht="21" x14ac:dyDescent="0.2">
      <c r="A32" s="80" t="s">
        <v>47</v>
      </c>
      <c r="B32" s="81" t="s">
        <v>50</v>
      </c>
      <c r="C32" s="81" t="s">
        <v>49</v>
      </c>
      <c r="D32" s="81" t="s">
        <v>51</v>
      </c>
      <c r="E32" s="82" t="s">
        <v>99</v>
      </c>
      <c r="F32" s="81" t="s">
        <v>100</v>
      </c>
      <c r="G32" s="28" t="s">
        <v>69</v>
      </c>
    </row>
    <row r="33" spans="1:9" x14ac:dyDescent="0.2">
      <c r="A33" s="72"/>
      <c r="B33" s="72"/>
      <c r="C33" s="72"/>
      <c r="D33" s="73"/>
      <c r="E33" s="74"/>
      <c r="F33" s="75" t="s">
        <v>61</v>
      </c>
      <c r="G33" s="1"/>
    </row>
    <row r="34" spans="1:9" x14ac:dyDescent="0.2">
      <c r="A34" s="10" t="s">
        <v>2</v>
      </c>
      <c r="B34" s="11">
        <v>5.62</v>
      </c>
      <c r="C34" s="76"/>
      <c r="D34" s="12">
        <f t="shared" ref="D34:D42" si="4">IF(AND(C34&lt;=10,C34&gt;=6),(B34),(0))</f>
        <v>0</v>
      </c>
      <c r="E34" s="13" t="str">
        <f t="shared" ref="E34:E42" si="5">IF(AND(C34&gt;=6,C34&lt;=10),"APROBADA",IF(AND(C34&gt;=0,C34&lt;6,C34&lt;&gt;""),"REPROBADA",""))</f>
        <v/>
      </c>
      <c r="F34" s="77"/>
      <c r="G34" s="30"/>
      <c r="H34" s="25">
        <f t="shared" ref="H34:H42" si="6">IF(OR(AND(E34&lt;&gt;"APROBADA",OR(F34="x",F34="X")),E34="REPROBADA"),B34,0)</f>
        <v>0</v>
      </c>
      <c r="I34" s="25">
        <f t="shared" ref="I34:I42" si="7">IF(E34="REPROBADA",B34,0)</f>
        <v>0</v>
      </c>
    </row>
    <row r="35" spans="1:9" x14ac:dyDescent="0.2">
      <c r="A35" s="10" t="s">
        <v>3</v>
      </c>
      <c r="B35" s="11">
        <v>3.37</v>
      </c>
      <c r="C35" s="76"/>
      <c r="D35" s="12">
        <f t="shared" si="4"/>
        <v>0</v>
      </c>
      <c r="E35" s="13" t="str">
        <f t="shared" si="5"/>
        <v/>
      </c>
      <c r="F35" s="77"/>
      <c r="G35" s="30"/>
      <c r="H35" s="25">
        <f t="shared" si="6"/>
        <v>0</v>
      </c>
      <c r="I35" s="25">
        <f t="shared" si="7"/>
        <v>0</v>
      </c>
    </row>
    <row r="36" spans="1:9" x14ac:dyDescent="0.2">
      <c r="A36" s="10" t="s">
        <v>9</v>
      </c>
      <c r="B36" s="11">
        <v>4.5</v>
      </c>
      <c r="C36" s="76"/>
      <c r="D36" s="12">
        <f t="shared" si="4"/>
        <v>0</v>
      </c>
      <c r="E36" s="13" t="str">
        <f t="shared" si="5"/>
        <v/>
      </c>
      <c r="F36" s="77"/>
      <c r="G36" s="30"/>
      <c r="H36" s="25">
        <f t="shared" si="6"/>
        <v>0</v>
      </c>
      <c r="I36" s="25">
        <f t="shared" si="7"/>
        <v>0</v>
      </c>
    </row>
    <row r="37" spans="1:9" x14ac:dyDescent="0.2">
      <c r="A37" s="10" t="s">
        <v>10</v>
      </c>
      <c r="B37" s="11">
        <v>5.62</v>
      </c>
      <c r="C37" s="76"/>
      <c r="D37" s="12">
        <f t="shared" si="4"/>
        <v>0</v>
      </c>
      <c r="E37" s="13" t="str">
        <f t="shared" si="5"/>
        <v/>
      </c>
      <c r="F37" s="77"/>
      <c r="G37" s="30"/>
      <c r="H37" s="25">
        <f t="shared" si="6"/>
        <v>0</v>
      </c>
      <c r="I37" s="25">
        <f t="shared" si="7"/>
        <v>0</v>
      </c>
    </row>
    <row r="38" spans="1:9" x14ac:dyDescent="0.2">
      <c r="A38" s="10" t="s">
        <v>11</v>
      </c>
      <c r="B38" s="11">
        <v>4.5</v>
      </c>
      <c r="C38" s="76"/>
      <c r="D38" s="12">
        <f t="shared" si="4"/>
        <v>0</v>
      </c>
      <c r="E38" s="13" t="str">
        <f t="shared" si="5"/>
        <v/>
      </c>
      <c r="F38" s="77"/>
      <c r="G38" s="30"/>
      <c r="H38" s="25">
        <f t="shared" si="6"/>
        <v>0</v>
      </c>
      <c r="I38" s="25">
        <f t="shared" si="7"/>
        <v>0</v>
      </c>
    </row>
    <row r="39" spans="1:9" x14ac:dyDescent="0.2">
      <c r="A39" s="10" t="s">
        <v>12</v>
      </c>
      <c r="B39" s="11">
        <v>5.62</v>
      </c>
      <c r="C39" s="76"/>
      <c r="D39" s="12">
        <f t="shared" si="4"/>
        <v>0</v>
      </c>
      <c r="E39" s="13" t="str">
        <f t="shared" si="5"/>
        <v/>
      </c>
      <c r="F39" s="77"/>
      <c r="G39" s="30"/>
      <c r="H39" s="25">
        <f t="shared" si="6"/>
        <v>0</v>
      </c>
      <c r="I39" s="25">
        <f t="shared" si="7"/>
        <v>0</v>
      </c>
    </row>
    <row r="40" spans="1:9" x14ac:dyDescent="0.2">
      <c r="A40" s="10" t="s">
        <v>13</v>
      </c>
      <c r="B40" s="11">
        <v>3.37</v>
      </c>
      <c r="C40" s="76"/>
      <c r="D40" s="12">
        <f t="shared" si="4"/>
        <v>0</v>
      </c>
      <c r="E40" s="13" t="str">
        <f t="shared" si="5"/>
        <v/>
      </c>
      <c r="F40" s="77"/>
      <c r="G40" s="30"/>
      <c r="H40" s="25">
        <f t="shared" si="6"/>
        <v>0</v>
      </c>
      <c r="I40" s="25">
        <f t="shared" si="7"/>
        <v>0</v>
      </c>
    </row>
    <row r="41" spans="1:9" x14ac:dyDescent="0.2">
      <c r="A41" s="10" t="s">
        <v>14</v>
      </c>
      <c r="B41" s="59">
        <v>1E-3</v>
      </c>
      <c r="C41" s="76"/>
      <c r="D41" s="61">
        <f t="shared" si="4"/>
        <v>0</v>
      </c>
      <c r="E41" s="13" t="str">
        <f t="shared" si="5"/>
        <v/>
      </c>
      <c r="F41" s="77"/>
      <c r="G41" s="30"/>
      <c r="H41" s="25">
        <f t="shared" si="6"/>
        <v>0</v>
      </c>
      <c r="I41" s="25">
        <f t="shared" si="7"/>
        <v>0</v>
      </c>
    </row>
    <row r="42" spans="1:9" x14ac:dyDescent="0.2">
      <c r="A42" s="10" t="s">
        <v>15</v>
      </c>
      <c r="B42" s="11">
        <v>3.37</v>
      </c>
      <c r="C42" s="76"/>
      <c r="D42" s="12">
        <f t="shared" si="4"/>
        <v>0</v>
      </c>
      <c r="E42" s="13" t="str">
        <f t="shared" si="5"/>
        <v/>
      </c>
      <c r="F42" s="77"/>
      <c r="G42" s="30"/>
      <c r="H42" s="25">
        <f t="shared" si="6"/>
        <v>0</v>
      </c>
      <c r="I42" s="25">
        <f t="shared" si="7"/>
        <v>0</v>
      </c>
    </row>
    <row r="43" spans="1:9" x14ac:dyDescent="0.2">
      <c r="A43" s="9"/>
      <c r="B43" s="56">
        <f>SUM(B34:B42)</f>
        <v>35.970999999999997</v>
      </c>
      <c r="C43" s="9"/>
      <c r="D43" s="58">
        <f>SUM(D34:D42)</f>
        <v>0</v>
      </c>
      <c r="E43" s="16"/>
      <c r="F43" s="34">
        <f>COUNTIF(H34:H42,"&lt;&gt;0")</f>
        <v>0</v>
      </c>
      <c r="G43" s="1"/>
    </row>
    <row r="44" spans="1:9" x14ac:dyDescent="0.2">
      <c r="A44" s="9"/>
      <c r="B44" s="15"/>
      <c r="C44" s="9"/>
      <c r="D44" s="15"/>
      <c r="E44" s="17"/>
      <c r="F44" s="51">
        <f>SUM(H34:H42)</f>
        <v>0</v>
      </c>
      <c r="G44" s="1"/>
    </row>
    <row r="45" spans="1:9" x14ac:dyDescent="0.2">
      <c r="A45" s="18" t="s">
        <v>43</v>
      </c>
    </row>
    <row r="46" spans="1:9" s="66" customFormat="1" ht="21" x14ac:dyDescent="0.2">
      <c r="A46" s="80" t="s">
        <v>47</v>
      </c>
      <c r="B46" s="81" t="s">
        <v>50</v>
      </c>
      <c r="C46" s="81" t="s">
        <v>49</v>
      </c>
      <c r="D46" s="81" t="s">
        <v>51</v>
      </c>
      <c r="E46" s="82" t="s">
        <v>99</v>
      </c>
      <c r="F46" s="81" t="s">
        <v>100</v>
      </c>
      <c r="G46" s="65" t="s">
        <v>69</v>
      </c>
    </row>
    <row r="47" spans="1:9" x14ac:dyDescent="0.2">
      <c r="A47" s="72"/>
      <c r="B47" s="72"/>
      <c r="C47" s="72"/>
      <c r="D47" s="73"/>
      <c r="E47" s="74"/>
      <c r="F47" s="75" t="s">
        <v>61</v>
      </c>
      <c r="G47" s="1"/>
    </row>
    <row r="48" spans="1:9" x14ac:dyDescent="0.2">
      <c r="A48" s="10" t="s">
        <v>17</v>
      </c>
      <c r="B48" s="11">
        <v>5.62</v>
      </c>
      <c r="C48" s="76"/>
      <c r="D48" s="12">
        <f t="shared" ref="D48:D58" si="8">IF(AND(C48&lt;=10,C48&gt;=6),(B48),(0))</f>
        <v>0</v>
      </c>
      <c r="E48" s="13" t="str">
        <f t="shared" ref="E48:E58" si="9">IF(AND(C48&gt;=6,C48&lt;=10),"APROBADA",IF(AND(C48&gt;=0,C48&lt;6,C48&lt;&gt;""),"REPROBADA",""))</f>
        <v/>
      </c>
      <c r="F48" s="76"/>
      <c r="G48" s="30"/>
      <c r="H48" s="25">
        <f t="shared" ref="H48:H58" si="10">IF(OR(AND(E48&lt;&gt;"APROBADA",OR(F48="x",F48="X")),E48="REPROBADA"),B48,0)</f>
        <v>0</v>
      </c>
      <c r="I48" s="25">
        <f t="shared" ref="I48:I58" si="11">IF(E48="REPROBADA",B48,0)</f>
        <v>0</v>
      </c>
    </row>
    <row r="49" spans="1:9" x14ac:dyDescent="0.2">
      <c r="A49" s="10" t="s">
        <v>19</v>
      </c>
      <c r="B49" s="11">
        <v>5.62</v>
      </c>
      <c r="C49" s="76"/>
      <c r="D49" s="12">
        <f t="shared" si="8"/>
        <v>0</v>
      </c>
      <c r="E49" s="13" t="str">
        <f t="shared" si="9"/>
        <v/>
      </c>
      <c r="F49" s="76"/>
      <c r="G49" s="30"/>
      <c r="H49" s="25">
        <f t="shared" si="10"/>
        <v>0</v>
      </c>
      <c r="I49" s="25">
        <f t="shared" si="11"/>
        <v>0</v>
      </c>
    </row>
    <row r="50" spans="1:9" x14ac:dyDescent="0.2">
      <c r="A50" s="10" t="s">
        <v>18</v>
      </c>
      <c r="B50" s="11">
        <v>4.5</v>
      </c>
      <c r="C50" s="76"/>
      <c r="D50" s="12">
        <f t="shared" si="8"/>
        <v>0</v>
      </c>
      <c r="E50" s="13" t="str">
        <f t="shared" si="9"/>
        <v/>
      </c>
      <c r="F50" s="76"/>
      <c r="G50" s="30"/>
      <c r="H50" s="25">
        <f t="shared" si="10"/>
        <v>0</v>
      </c>
      <c r="I50" s="25">
        <f t="shared" si="11"/>
        <v>0</v>
      </c>
    </row>
    <row r="51" spans="1:9" x14ac:dyDescent="0.2">
      <c r="A51" s="10" t="s">
        <v>20</v>
      </c>
      <c r="B51" s="11">
        <v>6.75</v>
      </c>
      <c r="C51" s="76"/>
      <c r="D51" s="12">
        <f t="shared" si="8"/>
        <v>0</v>
      </c>
      <c r="E51" s="13" t="str">
        <f t="shared" si="9"/>
        <v/>
      </c>
      <c r="F51" s="76"/>
      <c r="G51" s="30"/>
      <c r="H51" s="25">
        <f t="shared" si="10"/>
        <v>0</v>
      </c>
      <c r="I51" s="25">
        <f t="shared" si="11"/>
        <v>0</v>
      </c>
    </row>
    <row r="52" spans="1:9" x14ac:dyDescent="0.2">
      <c r="A52" s="10" t="s">
        <v>89</v>
      </c>
      <c r="B52" s="11">
        <v>3.37</v>
      </c>
      <c r="C52" s="76"/>
      <c r="D52" s="12">
        <f t="shared" si="8"/>
        <v>0</v>
      </c>
      <c r="E52" s="13" t="str">
        <f t="shared" si="9"/>
        <v/>
      </c>
      <c r="F52" s="76"/>
      <c r="G52" s="30"/>
      <c r="H52" s="25">
        <f t="shared" si="10"/>
        <v>0</v>
      </c>
      <c r="I52" s="25">
        <f t="shared" si="11"/>
        <v>0</v>
      </c>
    </row>
    <row r="53" spans="1:9" x14ac:dyDescent="0.2">
      <c r="A53" s="10" t="s">
        <v>21</v>
      </c>
      <c r="B53" s="11">
        <v>5.62</v>
      </c>
      <c r="C53" s="76"/>
      <c r="D53" s="12">
        <f t="shared" si="8"/>
        <v>0</v>
      </c>
      <c r="E53" s="13" t="str">
        <f t="shared" si="9"/>
        <v/>
      </c>
      <c r="F53" s="76"/>
      <c r="G53" s="30"/>
      <c r="H53" s="25">
        <f t="shared" si="10"/>
        <v>0</v>
      </c>
      <c r="I53" s="25">
        <f t="shared" si="11"/>
        <v>0</v>
      </c>
    </row>
    <row r="54" spans="1:9" x14ac:dyDescent="0.2">
      <c r="A54" s="10" t="s">
        <v>22</v>
      </c>
      <c r="B54" s="11">
        <v>3.37</v>
      </c>
      <c r="C54" s="76"/>
      <c r="D54" s="12">
        <f t="shared" si="8"/>
        <v>0</v>
      </c>
      <c r="E54" s="13" t="str">
        <f t="shared" si="9"/>
        <v/>
      </c>
      <c r="F54" s="76"/>
      <c r="G54" s="30"/>
      <c r="H54" s="25">
        <f t="shared" si="10"/>
        <v>0</v>
      </c>
      <c r="I54" s="25">
        <f t="shared" si="11"/>
        <v>0</v>
      </c>
    </row>
    <row r="55" spans="1:9" x14ac:dyDescent="0.2">
      <c r="A55" s="10" t="s">
        <v>105</v>
      </c>
      <c r="B55" s="11">
        <v>3.37</v>
      </c>
      <c r="C55" s="76"/>
      <c r="D55" s="12">
        <f t="shared" si="8"/>
        <v>0</v>
      </c>
      <c r="E55" s="13" t="str">
        <f t="shared" si="9"/>
        <v/>
      </c>
      <c r="F55" s="76"/>
      <c r="G55" s="30"/>
      <c r="H55" s="25">
        <f t="shared" si="10"/>
        <v>0</v>
      </c>
      <c r="I55" s="25">
        <f t="shared" si="11"/>
        <v>0</v>
      </c>
    </row>
    <row r="56" spans="1:9" x14ac:dyDescent="0.2">
      <c r="A56" s="10" t="s">
        <v>106</v>
      </c>
      <c r="B56" s="11">
        <v>3.37</v>
      </c>
      <c r="C56" s="76"/>
      <c r="D56" s="12">
        <f t="shared" si="8"/>
        <v>0</v>
      </c>
      <c r="E56" s="13" t="str">
        <f t="shared" si="9"/>
        <v/>
      </c>
      <c r="F56" s="76"/>
      <c r="G56" s="30"/>
      <c r="H56" s="25">
        <f t="shared" si="10"/>
        <v>0</v>
      </c>
      <c r="I56" s="25">
        <f t="shared" si="11"/>
        <v>0</v>
      </c>
    </row>
    <row r="57" spans="1:9" x14ac:dyDescent="0.2">
      <c r="A57" s="10" t="s">
        <v>64</v>
      </c>
      <c r="B57" s="11">
        <v>3.37</v>
      </c>
      <c r="C57" s="76"/>
      <c r="D57" s="12">
        <f t="shared" si="8"/>
        <v>0</v>
      </c>
      <c r="E57" s="13" t="str">
        <f t="shared" si="9"/>
        <v/>
      </c>
      <c r="F57" s="76"/>
      <c r="G57" s="30"/>
      <c r="H57" s="25">
        <f t="shared" si="10"/>
        <v>0</v>
      </c>
      <c r="I57" s="25">
        <f t="shared" si="11"/>
        <v>0</v>
      </c>
    </row>
    <row r="58" spans="1:9" x14ac:dyDescent="0.2">
      <c r="A58" s="10" t="s">
        <v>23</v>
      </c>
      <c r="B58" s="11">
        <v>2.25</v>
      </c>
      <c r="C58" s="76"/>
      <c r="D58" s="12">
        <f t="shared" si="8"/>
        <v>0</v>
      </c>
      <c r="E58" s="13" t="str">
        <f t="shared" si="9"/>
        <v/>
      </c>
      <c r="F58" s="76"/>
      <c r="G58" s="1"/>
      <c r="H58" s="25">
        <f t="shared" si="10"/>
        <v>0</v>
      </c>
      <c r="I58" s="25">
        <f t="shared" si="11"/>
        <v>0</v>
      </c>
    </row>
    <row r="59" spans="1:9" x14ac:dyDescent="0.2">
      <c r="A59" s="9"/>
      <c r="B59" s="14">
        <f>SUM(B48:B58)</f>
        <v>47.209999999999994</v>
      </c>
      <c r="C59" s="9"/>
      <c r="D59" s="56">
        <f>SUM(D48:D58)</f>
        <v>0</v>
      </c>
      <c r="E59" s="17"/>
      <c r="F59" s="34">
        <f>COUNTIF(H48:H58,"&lt;&gt;0")</f>
        <v>0</v>
      </c>
      <c r="G59" s="1"/>
    </row>
    <row r="60" spans="1:9" x14ac:dyDescent="0.2">
      <c r="A60" s="9"/>
      <c r="B60" s="15"/>
      <c r="C60" s="9"/>
      <c r="D60" s="15"/>
      <c r="E60" s="17"/>
      <c r="F60" s="51">
        <f>SUM(H48:H58)</f>
        <v>0</v>
      </c>
      <c r="G60" s="1"/>
    </row>
    <row r="61" spans="1:9" x14ac:dyDescent="0.2">
      <c r="A61" s="18" t="s">
        <v>44</v>
      </c>
      <c r="D61" s="15"/>
    </row>
    <row r="62" spans="1:9" ht="21" x14ac:dyDescent="0.2">
      <c r="A62" s="80" t="s">
        <v>47</v>
      </c>
      <c r="B62" s="81" t="s">
        <v>50</v>
      </c>
      <c r="C62" s="81" t="s">
        <v>49</v>
      </c>
      <c r="D62" s="81" t="s">
        <v>51</v>
      </c>
      <c r="E62" s="82" t="s">
        <v>99</v>
      </c>
      <c r="F62" s="81" t="s">
        <v>100</v>
      </c>
      <c r="G62" s="28" t="s">
        <v>69</v>
      </c>
    </row>
    <row r="63" spans="1:9" x14ac:dyDescent="0.2">
      <c r="A63" s="72"/>
      <c r="B63" s="72"/>
      <c r="C63" s="72"/>
      <c r="D63" s="73"/>
      <c r="E63" s="74"/>
      <c r="F63" s="75" t="s">
        <v>61</v>
      </c>
      <c r="G63" s="1"/>
    </row>
    <row r="64" spans="1:9" x14ac:dyDescent="0.2">
      <c r="A64" s="10" t="s">
        <v>24</v>
      </c>
      <c r="B64" s="11">
        <v>5.62</v>
      </c>
      <c r="C64" s="76"/>
      <c r="D64" s="12">
        <f t="shared" ref="D64:D72" si="12">IF(AND(C64&lt;=10,C64&gt;=6),(B64),(0))</f>
        <v>0</v>
      </c>
      <c r="E64" s="13" t="str">
        <f t="shared" ref="E64:E72" si="13">IF(AND(C64&gt;=6,C64&lt;=10),"APROBADA",IF(AND(C64&gt;=0,C64&lt;6,C64&lt;&gt;""),"REPROBADA",""))</f>
        <v/>
      </c>
      <c r="F64" s="76"/>
      <c r="G64" s="30"/>
      <c r="H64" s="25">
        <f t="shared" ref="H64:H72" si="14">IF(OR(AND(E64&lt;&gt;"APROBADA",OR(F64="x",F64="X")),E64="REPROBADA"),B64,0)</f>
        <v>0</v>
      </c>
      <c r="I64" s="25">
        <f t="shared" ref="I64:I72" si="15">IF(E64="REPROBADA",B64,0)</f>
        <v>0</v>
      </c>
    </row>
    <row r="65" spans="1:9" x14ac:dyDescent="0.2">
      <c r="A65" s="10" t="s">
        <v>25</v>
      </c>
      <c r="B65" s="11">
        <v>5.62</v>
      </c>
      <c r="C65" s="76"/>
      <c r="D65" s="12">
        <f t="shared" si="12"/>
        <v>0</v>
      </c>
      <c r="E65" s="13" t="str">
        <f t="shared" si="13"/>
        <v/>
      </c>
      <c r="F65" s="76"/>
      <c r="G65" s="30"/>
      <c r="H65" s="25">
        <f t="shared" si="14"/>
        <v>0</v>
      </c>
      <c r="I65" s="25">
        <f t="shared" si="15"/>
        <v>0</v>
      </c>
    </row>
    <row r="66" spans="1:9" x14ac:dyDescent="0.2">
      <c r="A66" s="10" t="s">
        <v>26</v>
      </c>
      <c r="B66" s="11">
        <v>4.5</v>
      </c>
      <c r="C66" s="76"/>
      <c r="D66" s="12">
        <f t="shared" si="12"/>
        <v>0</v>
      </c>
      <c r="E66" s="13" t="str">
        <f t="shared" si="13"/>
        <v/>
      </c>
      <c r="F66" s="76"/>
      <c r="G66" s="30"/>
      <c r="H66" s="25">
        <f t="shared" si="14"/>
        <v>0</v>
      </c>
      <c r="I66" s="25">
        <f t="shared" si="15"/>
        <v>0</v>
      </c>
    </row>
    <row r="67" spans="1:9" x14ac:dyDescent="0.2">
      <c r="A67" s="10" t="s">
        <v>28</v>
      </c>
      <c r="B67" s="11">
        <v>6.75</v>
      </c>
      <c r="C67" s="76"/>
      <c r="D67" s="12">
        <f t="shared" si="12"/>
        <v>0</v>
      </c>
      <c r="E67" s="13" t="str">
        <f t="shared" si="13"/>
        <v/>
      </c>
      <c r="F67" s="76"/>
      <c r="G67" s="30"/>
      <c r="H67" s="25">
        <f t="shared" si="14"/>
        <v>0</v>
      </c>
      <c r="I67" s="25">
        <f t="shared" si="15"/>
        <v>0</v>
      </c>
    </row>
    <row r="68" spans="1:9" x14ac:dyDescent="0.2">
      <c r="A68" s="10" t="s">
        <v>27</v>
      </c>
      <c r="B68" s="11">
        <v>5.62</v>
      </c>
      <c r="C68" s="76"/>
      <c r="D68" s="12">
        <f t="shared" si="12"/>
        <v>0</v>
      </c>
      <c r="E68" s="13" t="str">
        <f t="shared" si="13"/>
        <v/>
      </c>
      <c r="F68" s="76"/>
      <c r="G68" s="30"/>
      <c r="H68" s="25">
        <f t="shared" si="14"/>
        <v>0</v>
      </c>
      <c r="I68" s="25">
        <f t="shared" si="15"/>
        <v>0</v>
      </c>
    </row>
    <row r="69" spans="1:9" x14ac:dyDescent="0.2">
      <c r="A69" s="10" t="s">
        <v>107</v>
      </c>
      <c r="B69" s="11">
        <v>4.5</v>
      </c>
      <c r="C69" s="76"/>
      <c r="D69" s="12">
        <f t="shared" si="12"/>
        <v>0</v>
      </c>
      <c r="E69" s="13" t="str">
        <f t="shared" si="13"/>
        <v/>
      </c>
      <c r="F69" s="76"/>
      <c r="G69" s="30"/>
      <c r="H69" s="25">
        <f t="shared" si="14"/>
        <v>0</v>
      </c>
      <c r="I69" s="25">
        <f t="shared" si="15"/>
        <v>0</v>
      </c>
    </row>
    <row r="70" spans="1:9" x14ac:dyDescent="0.2">
      <c r="A70" s="10" t="s">
        <v>108</v>
      </c>
      <c r="B70" s="11">
        <v>4.5</v>
      </c>
      <c r="C70" s="76"/>
      <c r="D70" s="12">
        <f t="shared" si="12"/>
        <v>0</v>
      </c>
      <c r="E70" s="13" t="str">
        <f t="shared" si="13"/>
        <v/>
      </c>
      <c r="F70" s="76"/>
      <c r="G70" s="30"/>
      <c r="H70" s="25">
        <f t="shared" si="14"/>
        <v>0</v>
      </c>
      <c r="I70" s="25">
        <f t="shared" si="15"/>
        <v>0</v>
      </c>
    </row>
    <row r="71" spans="1:9" x14ac:dyDescent="0.2">
      <c r="A71" s="10" t="s">
        <v>65</v>
      </c>
      <c r="B71" s="11">
        <v>4.5</v>
      </c>
      <c r="C71" s="76"/>
      <c r="D71" s="12">
        <f t="shared" si="12"/>
        <v>0</v>
      </c>
      <c r="E71" s="13" t="str">
        <f t="shared" si="13"/>
        <v/>
      </c>
      <c r="F71" s="76"/>
      <c r="G71" s="30"/>
      <c r="H71" s="25">
        <f t="shared" si="14"/>
        <v>0</v>
      </c>
      <c r="I71" s="25">
        <f t="shared" si="15"/>
        <v>0</v>
      </c>
    </row>
    <row r="72" spans="1:9" x14ac:dyDescent="0.2">
      <c r="A72" s="10" t="s">
        <v>29</v>
      </c>
      <c r="B72" s="11">
        <v>3.37</v>
      </c>
      <c r="C72" s="76"/>
      <c r="D72" s="12">
        <f t="shared" si="12"/>
        <v>0</v>
      </c>
      <c r="E72" s="13" t="str">
        <f t="shared" si="13"/>
        <v/>
      </c>
      <c r="F72" s="76"/>
      <c r="G72" s="30"/>
      <c r="H72" s="25">
        <f t="shared" si="14"/>
        <v>0</v>
      </c>
      <c r="I72" s="25">
        <f t="shared" si="15"/>
        <v>0</v>
      </c>
    </row>
    <row r="73" spans="1:9" x14ac:dyDescent="0.2">
      <c r="A73" s="9"/>
      <c r="B73" s="14">
        <f>SUM(B64:B72)</f>
        <v>44.98</v>
      </c>
      <c r="C73" s="9"/>
      <c r="D73" s="56">
        <f>SUM(D64:D72)</f>
        <v>0</v>
      </c>
      <c r="E73" s="16"/>
      <c r="F73" s="34">
        <f>COUNTIF(H64:H72,"&lt;&gt;0")</f>
        <v>0</v>
      </c>
      <c r="G73" s="1"/>
    </row>
    <row r="74" spans="1:9" x14ac:dyDescent="0.2">
      <c r="A74" s="9"/>
      <c r="B74" s="15"/>
      <c r="C74" s="9"/>
      <c r="D74" s="15"/>
      <c r="E74" s="17"/>
      <c r="F74" s="51">
        <f>SUM(H64:H72)</f>
        <v>0</v>
      </c>
      <c r="G74" s="1"/>
    </row>
    <row r="75" spans="1:9" x14ac:dyDescent="0.2">
      <c r="A75" s="9"/>
      <c r="B75" s="15"/>
      <c r="C75" s="9"/>
      <c r="D75" s="15"/>
      <c r="E75" s="17"/>
      <c r="F75" s="17"/>
      <c r="G75" s="1"/>
    </row>
    <row r="76" spans="1:9" x14ac:dyDescent="0.2">
      <c r="A76" s="18" t="s">
        <v>45</v>
      </c>
    </row>
    <row r="77" spans="1:9" ht="21" x14ac:dyDescent="0.2">
      <c r="A77" s="80" t="s">
        <v>47</v>
      </c>
      <c r="B77" s="81" t="s">
        <v>50</v>
      </c>
      <c r="C77" s="81" t="s">
        <v>49</v>
      </c>
      <c r="D77" s="81" t="s">
        <v>51</v>
      </c>
      <c r="E77" s="82" t="s">
        <v>99</v>
      </c>
      <c r="F77" s="81" t="s">
        <v>100</v>
      </c>
      <c r="G77" s="28" t="s">
        <v>69</v>
      </c>
    </row>
    <row r="78" spans="1:9" x14ac:dyDescent="0.2">
      <c r="A78" s="72"/>
      <c r="B78" s="72"/>
      <c r="C78" s="72"/>
      <c r="D78" s="73"/>
      <c r="E78" s="74"/>
      <c r="F78" s="75" t="s">
        <v>61</v>
      </c>
      <c r="G78" s="1"/>
    </row>
    <row r="79" spans="1:9" x14ac:dyDescent="0.2">
      <c r="A79" s="10" t="s">
        <v>30</v>
      </c>
      <c r="B79" s="11">
        <v>5.62</v>
      </c>
      <c r="C79" s="76"/>
      <c r="D79" s="12">
        <f t="shared" ref="D79:D87" si="16">IF(AND(C79&lt;=10,C79&gt;=6),(B79),(0))</f>
        <v>0</v>
      </c>
      <c r="E79" s="13" t="str">
        <f t="shared" ref="E79:E87" si="17">IF(AND(C79&gt;=6,C79&lt;=10),"APROBADA",IF(AND(C79&gt;=0,C79&lt;6,C79&lt;&gt;""),"REPROBADA",""))</f>
        <v/>
      </c>
      <c r="F79" s="76"/>
      <c r="G79" s="30"/>
      <c r="H79" s="25">
        <f t="shared" ref="H79:H87" si="18">IF(OR(AND(E79&lt;&gt;"APROBADA",OR(F79="x",F79="X")),E79="REPROBADA"),B79,0)</f>
        <v>0</v>
      </c>
      <c r="I79" s="25">
        <f t="shared" ref="I79:I87" si="19">IF(E79="REPROBADA",B79,0)</f>
        <v>0</v>
      </c>
    </row>
    <row r="80" spans="1:9" x14ac:dyDescent="0.2">
      <c r="A80" s="10" t="s">
        <v>32</v>
      </c>
      <c r="B80" s="11">
        <v>5.62</v>
      </c>
      <c r="C80" s="76"/>
      <c r="D80" s="12">
        <f t="shared" si="16"/>
        <v>0</v>
      </c>
      <c r="E80" s="13" t="str">
        <f t="shared" si="17"/>
        <v/>
      </c>
      <c r="F80" s="76"/>
      <c r="G80" s="30"/>
      <c r="H80" s="25">
        <f t="shared" si="18"/>
        <v>0</v>
      </c>
      <c r="I80" s="25">
        <f t="shared" si="19"/>
        <v>0</v>
      </c>
    </row>
    <row r="81" spans="1:9" x14ac:dyDescent="0.2">
      <c r="A81" s="10" t="s">
        <v>33</v>
      </c>
      <c r="B81" s="11">
        <v>4.5</v>
      </c>
      <c r="C81" s="76"/>
      <c r="D81" s="12">
        <f t="shared" si="16"/>
        <v>0</v>
      </c>
      <c r="E81" s="13" t="str">
        <f t="shared" si="17"/>
        <v/>
      </c>
      <c r="F81" s="76"/>
      <c r="G81" s="30"/>
      <c r="H81" s="25">
        <f t="shared" si="18"/>
        <v>0</v>
      </c>
      <c r="I81" s="25">
        <f t="shared" si="19"/>
        <v>0</v>
      </c>
    </row>
    <row r="82" spans="1:9" x14ac:dyDescent="0.2">
      <c r="A82" s="10" t="s">
        <v>31</v>
      </c>
      <c r="B82" s="11">
        <v>6.75</v>
      </c>
      <c r="C82" s="76"/>
      <c r="D82" s="12">
        <f t="shared" si="16"/>
        <v>0</v>
      </c>
      <c r="E82" s="13" t="str">
        <f t="shared" si="17"/>
        <v/>
      </c>
      <c r="F82" s="76"/>
      <c r="G82" s="30"/>
      <c r="H82" s="25">
        <f t="shared" si="18"/>
        <v>0</v>
      </c>
      <c r="I82" s="25">
        <f t="shared" si="19"/>
        <v>0</v>
      </c>
    </row>
    <row r="83" spans="1:9" x14ac:dyDescent="0.2">
      <c r="A83" s="10" t="s">
        <v>34</v>
      </c>
      <c r="B83" s="59">
        <v>1E-3</v>
      </c>
      <c r="C83" s="76"/>
      <c r="D83" s="61">
        <f t="shared" si="16"/>
        <v>0</v>
      </c>
      <c r="E83" s="13" t="str">
        <f t="shared" si="17"/>
        <v/>
      </c>
      <c r="F83" s="76"/>
      <c r="G83" s="30"/>
      <c r="H83" s="25">
        <f t="shared" si="18"/>
        <v>0</v>
      </c>
      <c r="I83" s="25">
        <f t="shared" si="19"/>
        <v>0</v>
      </c>
    </row>
    <row r="84" spans="1:9" x14ac:dyDescent="0.2">
      <c r="A84" s="10" t="s">
        <v>66</v>
      </c>
      <c r="B84" s="11">
        <v>3.37</v>
      </c>
      <c r="C84" s="76"/>
      <c r="D84" s="12">
        <f t="shared" si="16"/>
        <v>0</v>
      </c>
      <c r="E84" s="13" t="str">
        <f t="shared" si="17"/>
        <v/>
      </c>
      <c r="F84" s="76"/>
      <c r="G84" s="30"/>
      <c r="H84" s="25">
        <f t="shared" si="18"/>
        <v>0</v>
      </c>
      <c r="I84" s="25">
        <f t="shared" si="19"/>
        <v>0</v>
      </c>
    </row>
    <row r="85" spans="1:9" x14ac:dyDescent="0.2">
      <c r="A85" s="10" t="s">
        <v>109</v>
      </c>
      <c r="B85" s="11">
        <v>5.62</v>
      </c>
      <c r="C85" s="76"/>
      <c r="D85" s="12">
        <f t="shared" si="16"/>
        <v>0</v>
      </c>
      <c r="E85" s="13" t="str">
        <f t="shared" si="17"/>
        <v/>
      </c>
      <c r="F85" s="76"/>
      <c r="G85" s="30"/>
      <c r="H85" s="25">
        <f t="shared" si="18"/>
        <v>0</v>
      </c>
      <c r="I85" s="25">
        <f t="shared" si="19"/>
        <v>0</v>
      </c>
    </row>
    <row r="86" spans="1:9" x14ac:dyDescent="0.2">
      <c r="A86" s="10" t="s">
        <v>110</v>
      </c>
      <c r="B86" s="11">
        <v>4.5</v>
      </c>
      <c r="C86" s="76"/>
      <c r="D86" s="12">
        <f t="shared" si="16"/>
        <v>0</v>
      </c>
      <c r="E86" s="13" t="str">
        <f t="shared" si="17"/>
        <v/>
      </c>
      <c r="F86" s="76"/>
      <c r="G86" s="30"/>
      <c r="H86" s="25">
        <f t="shared" si="18"/>
        <v>0</v>
      </c>
      <c r="I86" s="25">
        <f t="shared" si="19"/>
        <v>0</v>
      </c>
    </row>
    <row r="87" spans="1:9" x14ac:dyDescent="0.2">
      <c r="A87" s="10" t="s">
        <v>111</v>
      </c>
      <c r="B87" s="11">
        <v>4.5</v>
      </c>
      <c r="C87" s="76"/>
      <c r="D87" s="12">
        <f t="shared" si="16"/>
        <v>0</v>
      </c>
      <c r="E87" s="13" t="str">
        <f t="shared" si="17"/>
        <v/>
      </c>
      <c r="F87" s="76"/>
      <c r="G87" s="30"/>
      <c r="H87" s="25">
        <f t="shared" si="18"/>
        <v>0</v>
      </c>
      <c r="I87" s="25">
        <f t="shared" si="19"/>
        <v>0</v>
      </c>
    </row>
    <row r="88" spans="1:9" x14ac:dyDescent="0.2">
      <c r="A88" s="9"/>
      <c r="B88" s="56">
        <f>SUM(B79:B87)</f>
        <v>40.481000000000009</v>
      </c>
      <c r="C88" s="9"/>
      <c r="D88" s="56">
        <f>SUM(D79:D87)</f>
        <v>0</v>
      </c>
      <c r="E88" s="16"/>
      <c r="F88" s="34">
        <f>COUNTIF(H79:H87,"&lt;&gt;0")</f>
        <v>0</v>
      </c>
      <c r="G88" s="1"/>
    </row>
    <row r="89" spans="1:9" x14ac:dyDescent="0.2">
      <c r="A89" s="9"/>
      <c r="B89" s="15"/>
      <c r="C89" s="9"/>
      <c r="D89" s="15"/>
      <c r="E89" s="17"/>
      <c r="F89" s="51">
        <f>SUM(H79:H87)</f>
        <v>0</v>
      </c>
      <c r="G89" s="1"/>
    </row>
    <row r="90" spans="1:9" x14ac:dyDescent="0.2">
      <c r="A90" s="9"/>
      <c r="B90" s="15"/>
      <c r="C90" s="9"/>
      <c r="D90" s="15"/>
      <c r="E90" s="17"/>
      <c r="F90" s="17"/>
      <c r="G90" s="1"/>
    </row>
    <row r="91" spans="1:9" x14ac:dyDescent="0.2">
      <c r="A91" s="18" t="s">
        <v>46</v>
      </c>
    </row>
    <row r="92" spans="1:9" s="66" customFormat="1" ht="21" x14ac:dyDescent="0.2">
      <c r="A92" s="80" t="s">
        <v>47</v>
      </c>
      <c r="B92" s="81" t="s">
        <v>50</v>
      </c>
      <c r="C92" s="81" t="s">
        <v>49</v>
      </c>
      <c r="D92" s="81" t="s">
        <v>51</v>
      </c>
      <c r="E92" s="82" t="s">
        <v>99</v>
      </c>
      <c r="F92" s="81" t="s">
        <v>100</v>
      </c>
      <c r="G92" s="65" t="s">
        <v>69</v>
      </c>
    </row>
    <row r="93" spans="1:9" x14ac:dyDescent="0.2">
      <c r="A93" s="72"/>
      <c r="B93" s="72"/>
      <c r="C93" s="72"/>
      <c r="D93" s="73"/>
      <c r="E93" s="74"/>
      <c r="F93" s="75" t="s">
        <v>61</v>
      </c>
      <c r="G93" s="1"/>
    </row>
    <row r="94" spans="1:9" x14ac:dyDescent="0.2">
      <c r="A94" s="10" t="s">
        <v>36</v>
      </c>
      <c r="B94" s="11">
        <v>5.62</v>
      </c>
      <c r="C94" s="76"/>
      <c r="D94" s="12">
        <f t="shared" ref="D94:D102" si="20">IF(AND(C94&lt;=10,C94&gt;=6),(B94),(0))</f>
        <v>0</v>
      </c>
      <c r="E94" s="13" t="str">
        <f t="shared" ref="E94:E102" si="21">IF(AND(C94&gt;=6,C94&lt;=10),"APROBADA",IF(AND(C94&gt;=0,C94&lt;6,C94&lt;&gt;""),"REPROBADA",""))</f>
        <v/>
      </c>
      <c r="F94" s="76"/>
      <c r="G94" s="30"/>
      <c r="H94" s="25">
        <f t="shared" ref="H94:H102" si="22">IF(OR(AND(E94&lt;&gt;"APROBADA",OR(F94="x",F94="X")),E94="REPROBADA"),B94,0)</f>
        <v>0</v>
      </c>
      <c r="I94" s="25">
        <f t="shared" ref="I94:I102" si="23">IF(E94="REPROBADA",B94,0)</f>
        <v>0</v>
      </c>
    </row>
    <row r="95" spans="1:9" x14ac:dyDescent="0.2">
      <c r="A95" s="10" t="s">
        <v>37</v>
      </c>
      <c r="B95" s="11">
        <v>5.62</v>
      </c>
      <c r="C95" s="76"/>
      <c r="D95" s="12">
        <f t="shared" si="20"/>
        <v>0</v>
      </c>
      <c r="E95" s="13" t="str">
        <f t="shared" si="21"/>
        <v/>
      </c>
      <c r="F95" s="76"/>
      <c r="G95" s="30"/>
      <c r="H95" s="25">
        <f t="shared" si="22"/>
        <v>0</v>
      </c>
      <c r="I95" s="25">
        <f t="shared" si="23"/>
        <v>0</v>
      </c>
    </row>
    <row r="96" spans="1:9" x14ac:dyDescent="0.2">
      <c r="A96" s="10" t="s">
        <v>38</v>
      </c>
      <c r="B96" s="11">
        <v>4.5</v>
      </c>
      <c r="C96" s="76"/>
      <c r="D96" s="12">
        <f t="shared" si="20"/>
        <v>0</v>
      </c>
      <c r="E96" s="13" t="str">
        <f t="shared" si="21"/>
        <v/>
      </c>
      <c r="F96" s="76"/>
      <c r="G96" s="30"/>
      <c r="H96" s="25">
        <f t="shared" si="22"/>
        <v>0</v>
      </c>
      <c r="I96" s="25">
        <f t="shared" si="23"/>
        <v>0</v>
      </c>
    </row>
    <row r="97" spans="1:9" x14ac:dyDescent="0.2">
      <c r="A97" s="10" t="s">
        <v>39</v>
      </c>
      <c r="B97" s="11">
        <v>6.75</v>
      </c>
      <c r="C97" s="76"/>
      <c r="D97" s="12">
        <f t="shared" si="20"/>
        <v>0</v>
      </c>
      <c r="E97" s="13" t="str">
        <f t="shared" si="21"/>
        <v/>
      </c>
      <c r="F97" s="76"/>
      <c r="G97" s="30"/>
      <c r="H97" s="25">
        <f t="shared" si="22"/>
        <v>0</v>
      </c>
      <c r="I97" s="25">
        <f t="shared" si="23"/>
        <v>0</v>
      </c>
    </row>
    <row r="98" spans="1:9" x14ac:dyDescent="0.2">
      <c r="A98" s="10" t="s">
        <v>40</v>
      </c>
      <c r="B98" s="59">
        <v>1E-3</v>
      </c>
      <c r="C98" s="76"/>
      <c r="D98" s="61">
        <f t="shared" si="20"/>
        <v>0</v>
      </c>
      <c r="E98" s="13" t="str">
        <f t="shared" si="21"/>
        <v/>
      </c>
      <c r="F98" s="76"/>
      <c r="G98" s="30"/>
      <c r="H98" s="25">
        <f t="shared" si="22"/>
        <v>0</v>
      </c>
      <c r="I98" s="25">
        <f t="shared" si="23"/>
        <v>0</v>
      </c>
    </row>
    <row r="99" spans="1:9" x14ac:dyDescent="0.2">
      <c r="A99" s="10" t="s">
        <v>112</v>
      </c>
      <c r="B99" s="11">
        <v>4.5</v>
      </c>
      <c r="C99" s="76"/>
      <c r="D99" s="12">
        <f t="shared" si="20"/>
        <v>0</v>
      </c>
      <c r="E99" s="13" t="str">
        <f t="shared" si="21"/>
        <v/>
      </c>
      <c r="F99" s="76"/>
      <c r="G99" s="30"/>
      <c r="H99" s="25">
        <f t="shared" si="22"/>
        <v>0</v>
      </c>
      <c r="I99" s="25">
        <f t="shared" si="23"/>
        <v>0</v>
      </c>
    </row>
    <row r="100" spans="1:9" x14ac:dyDescent="0.2">
      <c r="A100" s="10" t="s">
        <v>67</v>
      </c>
      <c r="B100" s="11">
        <v>4.5</v>
      </c>
      <c r="C100" s="76"/>
      <c r="D100" s="12">
        <f t="shared" si="20"/>
        <v>0</v>
      </c>
      <c r="E100" s="13" t="str">
        <f t="shared" si="21"/>
        <v/>
      </c>
      <c r="F100" s="76"/>
      <c r="G100" s="30"/>
      <c r="H100" s="25">
        <f>IF(OR(AND(E100&lt;&gt;"APROBADA",OR(F100="x",F100="X")),E100="REPROBADA"),B100,0)</f>
        <v>0</v>
      </c>
      <c r="I100" s="25">
        <f t="shared" si="23"/>
        <v>0</v>
      </c>
    </row>
    <row r="101" spans="1:9" x14ac:dyDescent="0.2">
      <c r="A101" s="10" t="s">
        <v>68</v>
      </c>
      <c r="B101" s="11">
        <v>4.5</v>
      </c>
      <c r="C101" s="76"/>
      <c r="D101" s="12">
        <f t="shared" si="20"/>
        <v>0</v>
      </c>
      <c r="E101" s="13" t="str">
        <f t="shared" si="21"/>
        <v/>
      </c>
      <c r="F101" s="76"/>
      <c r="G101" s="30"/>
      <c r="H101" s="25">
        <f t="shared" si="22"/>
        <v>0</v>
      </c>
      <c r="I101" s="25">
        <f t="shared" si="23"/>
        <v>0</v>
      </c>
    </row>
    <row r="102" spans="1:9" x14ac:dyDescent="0.2">
      <c r="A102" s="10" t="s">
        <v>35</v>
      </c>
      <c r="B102" s="11">
        <v>5.62</v>
      </c>
      <c r="C102" s="76"/>
      <c r="D102" s="12">
        <f t="shared" si="20"/>
        <v>0</v>
      </c>
      <c r="E102" s="13" t="str">
        <f t="shared" si="21"/>
        <v/>
      </c>
      <c r="F102" s="76"/>
      <c r="G102" s="30"/>
      <c r="H102" s="25">
        <f t="shared" si="22"/>
        <v>0</v>
      </c>
      <c r="I102" s="25">
        <f t="shared" si="23"/>
        <v>0</v>
      </c>
    </row>
    <row r="103" spans="1:9" x14ac:dyDescent="0.2">
      <c r="B103" s="56">
        <f>SUM(B94:B102)</f>
        <v>41.610999999999997</v>
      </c>
      <c r="C103" s="9"/>
      <c r="D103" s="56">
        <f>SUM(D94:D102)</f>
        <v>0</v>
      </c>
      <c r="E103" s="16"/>
      <c r="F103" s="34">
        <f>COUNTIF(H94:H102,"&lt;&gt;0")</f>
        <v>0</v>
      </c>
      <c r="G103" s="1"/>
    </row>
    <row r="104" spans="1:9" x14ac:dyDescent="0.2">
      <c r="F104" s="51">
        <f>SUM(H94:H102)</f>
        <v>0</v>
      </c>
    </row>
    <row r="105" spans="1:9" ht="18" x14ac:dyDescent="0.25">
      <c r="A105" s="19" t="s">
        <v>62</v>
      </c>
    </row>
    <row r="106" spans="1:9" x14ac:dyDescent="0.2"/>
    <row r="107" spans="1:9" x14ac:dyDescent="0.2">
      <c r="A107" s="90" t="s">
        <v>57</v>
      </c>
      <c r="B107" s="101" t="s">
        <v>58</v>
      </c>
      <c r="C107" s="102"/>
      <c r="D107" s="101" t="s">
        <v>59</v>
      </c>
      <c r="E107" s="102"/>
      <c r="F107" s="35" t="s">
        <v>63</v>
      </c>
    </row>
    <row r="108" spans="1:9" x14ac:dyDescent="0.2">
      <c r="A108" s="90"/>
      <c r="B108" s="103">
        <f>COUNTIF(E20:E102,"APROBADA")</f>
        <v>0</v>
      </c>
      <c r="C108" s="104"/>
      <c r="D108" s="103">
        <f>COUNTIF(E20:E102,"REPROBADA")</f>
        <v>0</v>
      </c>
      <c r="E108" s="104"/>
      <c r="F108" s="52">
        <f>F104+F89+F74+F60+F44+F30</f>
        <v>0</v>
      </c>
    </row>
    <row r="109" spans="1:9" x14ac:dyDescent="0.2">
      <c r="A109" s="40"/>
      <c r="B109" s="36"/>
      <c r="C109" s="20"/>
      <c r="D109" s="36"/>
      <c r="E109" s="20"/>
    </row>
    <row r="110" spans="1:9" ht="19.5" x14ac:dyDescent="0.2">
      <c r="A110" s="25"/>
      <c r="B110" s="25"/>
      <c r="C110" s="6" t="s">
        <v>60</v>
      </c>
      <c r="D110" s="43">
        <f>IF(B108+D108&lt;&gt;0,AVERAGE(C20:C28,C34:C42,C48:C58,C64:C72,C79:C87,C94:C102),0)</f>
        <v>0</v>
      </c>
      <c r="E110" s="20"/>
    </row>
    <row r="111" spans="1:9" ht="6" customHeight="1" x14ac:dyDescent="0.2">
      <c r="A111" s="40"/>
      <c r="B111" s="21"/>
      <c r="C111" s="6"/>
      <c r="D111" s="20"/>
      <c r="E111" s="22"/>
    </row>
    <row r="112" spans="1:9" ht="19.5" customHeight="1" x14ac:dyDescent="0.2">
      <c r="A112" s="25"/>
      <c r="B112" s="25"/>
      <c r="C112" s="6" t="s">
        <v>81</v>
      </c>
      <c r="D112" s="23">
        <f>ROUNDUP(B12/E12,0)</f>
        <v>6</v>
      </c>
    </row>
    <row r="113" spans="1:6" ht="5.25" customHeight="1" x14ac:dyDescent="0.2"/>
    <row r="114" spans="1:6" ht="19.5" x14ac:dyDescent="0.2">
      <c r="A114" s="25"/>
      <c r="C114" s="47" t="str">
        <f>IF(A3="PROCEDE","Máximo de créditos faltantes para tener derecho a reinscribirse al siguiente periodo escolar:","")</f>
        <v/>
      </c>
      <c r="D114" s="33" t="str">
        <f>IF(A3="PROCEDE",IF((9-B8-1)&lt;=6,TRUNC((9-B8-1)*E12,0),TRUNC(B10,0)),"")</f>
        <v/>
      </c>
    </row>
    <row r="115" spans="1:6" ht="6.75" customHeight="1" x14ac:dyDescent="0.2"/>
    <row r="116" spans="1:6" x14ac:dyDescent="0.2">
      <c r="A116" s="57" t="s">
        <v>90</v>
      </c>
    </row>
    <row r="117" spans="1:6" x14ac:dyDescent="0.2">
      <c r="A117" s="9"/>
    </row>
    <row r="118" spans="1:6" ht="34.5" customHeight="1" x14ac:dyDescent="0.2">
      <c r="A118" s="83" t="s">
        <v>92</v>
      </c>
      <c r="B118" s="83"/>
      <c r="C118" s="83"/>
      <c r="D118" s="83"/>
      <c r="E118" s="83"/>
      <c r="F118" s="83"/>
    </row>
    <row r="119" spans="1:6" ht="38.25" customHeight="1" x14ac:dyDescent="0.2">
      <c r="A119" s="83" t="s">
        <v>93</v>
      </c>
      <c r="B119" s="83"/>
      <c r="C119" s="83"/>
      <c r="D119" s="83"/>
      <c r="E119" s="83"/>
      <c r="F119" s="83"/>
    </row>
    <row r="120" spans="1:6" ht="39.75" customHeight="1" x14ac:dyDescent="0.2">
      <c r="A120" s="83" t="s">
        <v>94</v>
      </c>
      <c r="B120" s="83"/>
      <c r="C120" s="83"/>
      <c r="D120" s="83"/>
      <c r="E120" s="83"/>
      <c r="F120" s="83"/>
    </row>
    <row r="121" spans="1:6" ht="27.75" customHeight="1" x14ac:dyDescent="0.2">
      <c r="A121" s="83" t="s">
        <v>95</v>
      </c>
      <c r="B121" s="83"/>
      <c r="C121" s="83"/>
      <c r="D121" s="83"/>
      <c r="E121" s="83"/>
      <c r="F121" s="83"/>
    </row>
    <row r="122" spans="1:6" ht="18.75" customHeight="1" x14ac:dyDescent="0.2">
      <c r="A122" s="83" t="s">
        <v>96</v>
      </c>
      <c r="B122" s="83"/>
      <c r="C122" s="83"/>
      <c r="D122" s="83"/>
      <c r="E122" s="83"/>
      <c r="F122" s="83"/>
    </row>
    <row r="123" spans="1:6" x14ac:dyDescent="0.2">
      <c r="A123" s="42" t="s">
        <v>84</v>
      </c>
      <c r="C123" s="85" t="s">
        <v>83</v>
      </c>
      <c r="D123" s="86"/>
      <c r="E123" s="86"/>
    </row>
    <row r="124" spans="1:6" x14ac:dyDescent="0.2">
      <c r="A124" s="42" t="s">
        <v>85</v>
      </c>
      <c r="C124" s="15"/>
      <c r="D124" s="15"/>
      <c r="E124" s="15"/>
    </row>
    <row r="125" spans="1:6" x14ac:dyDescent="0.2">
      <c r="A125" s="42" t="s">
        <v>86</v>
      </c>
    </row>
    <row r="126" spans="1:6" x14ac:dyDescent="0.2">
      <c r="A126" s="42" t="s">
        <v>87</v>
      </c>
    </row>
    <row r="127" spans="1:6" x14ac:dyDescent="0.2">
      <c r="C127" s="84" t="s">
        <v>82</v>
      </c>
      <c r="D127" s="84"/>
      <c r="E127" s="84"/>
    </row>
    <row r="128" spans="1:6" x14ac:dyDescent="0.2"/>
    <row r="129" x14ac:dyDescent="0.2"/>
  </sheetData>
  <sheetProtection algorithmName="SHA-512" hashValue="N+uRtsAzb/zvjxHJ5SzgToTxe7FAf8WNU5ZYRGKbeNAqE5qtnZBPus5H6/FEJhoSRniJR/kwyWFo2IjNeQSSlA==" saltValue="OIFPHyz+SmgA0QS9XZOq+Q==" spinCount="100000" sheet="1" objects="1" scenarios="1" selectLockedCells="1"/>
  <mergeCells count="26">
    <mergeCell ref="A107:A108"/>
    <mergeCell ref="B107:C107"/>
    <mergeCell ref="D107:E107"/>
    <mergeCell ref="B108:C108"/>
    <mergeCell ref="D108:E108"/>
    <mergeCell ref="C12:D12"/>
    <mergeCell ref="C14:F14"/>
    <mergeCell ref="C17:D17"/>
    <mergeCell ref="E17:F17"/>
    <mergeCell ref="A15:F15"/>
    <mergeCell ref="A16:F16"/>
    <mergeCell ref="A14:B14"/>
    <mergeCell ref="A3:F3"/>
    <mergeCell ref="B2:C2"/>
    <mergeCell ref="B1:F1"/>
    <mergeCell ref="C10:D10"/>
    <mergeCell ref="C11:D11"/>
    <mergeCell ref="A4:F4"/>
    <mergeCell ref="C7:D7"/>
    <mergeCell ref="A118:F118"/>
    <mergeCell ref="A121:F121"/>
    <mergeCell ref="A122:F122"/>
    <mergeCell ref="A119:F119"/>
    <mergeCell ref="C127:E127"/>
    <mergeCell ref="C123:E123"/>
    <mergeCell ref="A120:F120"/>
  </mergeCells>
  <conditionalFormatting sqref="A3:A5">
    <cfRule type="cellIs" dxfId="5" priority="1" operator="equal">
      <formula>"PROCEDE"</formula>
    </cfRule>
    <cfRule type="cellIs" dxfId="4" priority="2" operator="equal">
      <formula>"NO PROCEDE INSCRIPCIÓN"</formula>
    </cfRule>
  </conditionalFormatting>
  <conditionalFormatting sqref="E7">
    <cfRule type="cellIs" dxfId="3" priority="3" operator="greaterThan">
      <formula>80</formula>
    </cfRule>
  </conditionalFormatting>
  <conditionalFormatting sqref="E20:E28 E34:E42 E64:E72 E79:E87 E94:E102">
    <cfRule type="cellIs" dxfId="2" priority="21" operator="equal">
      <formula>"REPROBADA"</formula>
    </cfRule>
  </conditionalFormatting>
  <conditionalFormatting sqref="E48:E58">
    <cfRule type="cellIs" dxfId="1" priority="7" operator="equal">
      <formula>"REPROBADA"</formula>
    </cfRule>
  </conditionalFormatting>
  <conditionalFormatting sqref="F9">
    <cfRule type="cellIs" dxfId="0" priority="6" operator="equal">
      <formula>1</formula>
    </cfRule>
  </conditionalFormatting>
  <pageMargins left="0" right="0" top="0.94488188976377963" bottom="0.55118110236220474" header="0.11811023622047245" footer="0.11811023622047245"/>
  <pageSetup orientation="portrait" r:id="rId1"/>
  <headerFooter>
    <oddHeader>&amp;L&amp;G&amp;C&amp;12GUÍA DE CÁLCULO DE CRÉDITOS
&amp;"Verdana,Negrita"&amp;14TÉCNICO EN CONSTRUCCIÓN&amp;"Verdana,Normal"&amp;12
PLAN DE ESTUDIOS 2021&amp;R&amp;G</oddHeader>
    <oddFooter>&amp;L© IPN - CECYT 1 GVV
&amp;5&amp;K00-002LOGG/JBG&amp;C&amp;P de &amp;N&amp;RSSEIS/v4mar2015</oddFooter>
  </headerFooter>
  <drawing r:id="rId2"/>
  <legacyDrawingHF r:id="rId3"/>
  <tableParts count="6">
    <tablePart r:id="rId4"/>
    <tablePart r:id="rId5"/>
    <tablePart r:id="rId6"/>
    <tablePart r:id="rId7"/>
    <tablePart r:id="rId8"/>
    <tablePart r:id="rId9"/>
  </tableParts>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429A42DF365BA40B86676EC9ACA317F" ma:contentTypeVersion="2" ma:contentTypeDescription="Crear nuevo documento." ma:contentTypeScope="" ma:versionID="4e81d53d25d340adb96adf5ffafd51f2">
  <xsd:schema xmlns:xsd="http://www.w3.org/2001/XMLSchema" xmlns:xs="http://www.w3.org/2001/XMLSchema" xmlns:p="http://schemas.microsoft.com/office/2006/metadata/properties" xmlns:ns1="http://schemas.microsoft.com/sharepoint/v3" targetNamespace="http://schemas.microsoft.com/office/2006/metadata/properties" ma:root="true" ma:fieldsID="98d751fe48c5c12ab88765582fc9fad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849B80-5A54-416E-B30B-BC27F7D92DBF}">
  <ds:schemaRefs>
    <ds:schemaRef ds:uri="http://schemas.microsoft.com/sharepoint/v3/contenttype/forms"/>
  </ds:schemaRefs>
</ds:datastoreItem>
</file>

<file path=customXml/itemProps2.xml><?xml version="1.0" encoding="utf-8"?>
<ds:datastoreItem xmlns:ds="http://schemas.openxmlformats.org/officeDocument/2006/customXml" ds:itemID="{8C968BE1-0BB3-43B8-97C0-DFED2DF4FAB8}">
  <ds:schemaRefs>
    <ds:schemaRef ds:uri="http://purl.org/dc/elements/1.1/"/>
    <ds:schemaRef ds:uri="http://schemas.microsoft.com/office/2006/metadata/properties"/>
    <ds:schemaRef ds:uri="http://purl.org/dc/terms/"/>
    <ds:schemaRef ds:uri="http://schemas.microsoft.com/office/2006/documentManagement/types"/>
    <ds:schemaRef ds:uri="http://schemas.microsoft.com/sharepoint/v3"/>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00334EEA-A7E5-4982-84D6-20A919F42A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CONSTRUCCIÓN</vt:lpstr>
      <vt:lpstr>CONSTRUCCIÓN!Área_de_impresión</vt:lpstr>
      <vt:lpstr>CONSTRUCCIÓN!Títulos_a_imprimir</vt:lpstr>
    </vt:vector>
  </TitlesOfParts>
  <Company>IPN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Construcción</dc:title>
  <dc:creator>ING. JORGE BUENROSTRO GARCÍA</dc:creator>
  <cp:lastModifiedBy>Eduardo Alfaro</cp:lastModifiedBy>
  <cp:lastPrinted>2025-01-27T15:35:14Z</cp:lastPrinted>
  <dcterms:created xsi:type="dcterms:W3CDTF">2011-06-09T17:07:49Z</dcterms:created>
  <dcterms:modified xsi:type="dcterms:W3CDTF">2026-01-13T02:18:20Z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0x0101000429A42DF365BA40B86676EC9ACA317F</vt:lpwstr>
  </property>
  <property fmtid="{D5CDD505-2E9C-101B-9397-08002B2CF9AE}" pid="3" name="TBCO_ScreenResolution">
    <vt:lpwstr>96 96 1920 1080</vt:lpwstr>
  </property>
</Properties>
</file>