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defaultThemeVersion="124226"/>
  <mc:AlternateContent xmlns:mc="http://schemas.openxmlformats.org/markup-compatibility/2006">
    <mc:Choice Requires="x15">
      <x15ac:absPath xmlns:x15ac="http://schemas.microsoft.com/office/spreadsheetml/2010/11/ac" url="E:\REINSCRIPCION 26-2\"/>
    </mc:Choice>
  </mc:AlternateContent>
  <xr:revisionPtr revIDLastSave="0" documentId="8_{27DCE08B-FB20-43DD-8CE6-51C615758B87}" xr6:coauthVersionLast="47" xr6:coauthVersionMax="47" xr10:uidLastSave="{00000000-0000-0000-0000-000000000000}"/>
  <bookViews>
    <workbookView xWindow="-120" yWindow="-120" windowWidth="20730" windowHeight="11040" tabRatio="701" xr2:uid="{00000000-000D-0000-FFFF-FFFF00000000}"/>
  </bookViews>
  <sheets>
    <sheet name="PROCESOS INDUSTRIALES" sheetId="7" r:id="rId1"/>
  </sheets>
  <definedNames>
    <definedName name="_xlnm.Print_Area" localSheetId="0">'PROCESOS INDUSTRIALES'!$A$1:$F$128</definedName>
    <definedName name="_xlnm.Print_Titles" localSheetId="0">'PROCESOS INDUSTRIALES'!$1:$4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7" l="1"/>
  <c r="B6" i="7" s="1"/>
  <c r="B8" i="7" s="1"/>
  <c r="E103" i="7"/>
  <c r="B103" i="7"/>
  <c r="E102" i="7"/>
  <c r="I102" i="7" s="1"/>
  <c r="D102" i="7"/>
  <c r="E101" i="7"/>
  <c r="I101" i="7" s="1"/>
  <c r="D101" i="7"/>
  <c r="E100" i="7"/>
  <c r="I100" i="7" s="1"/>
  <c r="D100" i="7"/>
  <c r="E99" i="7"/>
  <c r="I99" i="7" s="1"/>
  <c r="D99" i="7"/>
  <c r="E98" i="7"/>
  <c r="I98" i="7" s="1"/>
  <c r="D98" i="7"/>
  <c r="E97" i="7"/>
  <c r="I97" i="7" s="1"/>
  <c r="D97" i="7"/>
  <c r="E96" i="7"/>
  <c r="I96" i="7" s="1"/>
  <c r="D96" i="7"/>
  <c r="E95" i="7"/>
  <c r="I95" i="7" s="1"/>
  <c r="D95" i="7"/>
  <c r="E94" i="7"/>
  <c r="I94" i="7" s="1"/>
  <c r="D94" i="7"/>
  <c r="B88" i="7"/>
  <c r="E87" i="7"/>
  <c r="I87" i="7" s="1"/>
  <c r="D87" i="7"/>
  <c r="E86" i="7"/>
  <c r="D86" i="7"/>
  <c r="E85" i="7"/>
  <c r="I85" i="7" s="1"/>
  <c r="D85" i="7"/>
  <c r="E84" i="7"/>
  <c r="I84" i="7" s="1"/>
  <c r="D84" i="7"/>
  <c r="E83" i="7"/>
  <c r="I83" i="7" s="1"/>
  <c r="D83" i="7"/>
  <c r="E82" i="7"/>
  <c r="I82" i="7" s="1"/>
  <c r="D82" i="7"/>
  <c r="E81" i="7"/>
  <c r="I81" i="7" s="1"/>
  <c r="D81" i="7"/>
  <c r="E80" i="7"/>
  <c r="I80" i="7" s="1"/>
  <c r="D80" i="7"/>
  <c r="E79" i="7"/>
  <c r="I79" i="7" s="1"/>
  <c r="D79" i="7"/>
  <c r="B73" i="7"/>
  <c r="E72" i="7"/>
  <c r="I72" i="7" s="1"/>
  <c r="D72" i="7"/>
  <c r="E71" i="7"/>
  <c r="I71" i="7" s="1"/>
  <c r="D71" i="7"/>
  <c r="E70" i="7"/>
  <c r="I70" i="7" s="1"/>
  <c r="D70" i="7"/>
  <c r="E69" i="7"/>
  <c r="I69" i="7" s="1"/>
  <c r="D69" i="7"/>
  <c r="E68" i="7"/>
  <c r="I68" i="7" s="1"/>
  <c r="D68" i="7"/>
  <c r="E67" i="7"/>
  <c r="I67" i="7" s="1"/>
  <c r="D67" i="7"/>
  <c r="E66" i="7"/>
  <c r="I66" i="7" s="1"/>
  <c r="D66" i="7"/>
  <c r="E65" i="7"/>
  <c r="I65" i="7" s="1"/>
  <c r="D65" i="7"/>
  <c r="E64" i="7"/>
  <c r="I64" i="7" s="1"/>
  <c r="D64" i="7"/>
  <c r="B58" i="7"/>
  <c r="E57" i="7"/>
  <c r="I57" i="7" s="1"/>
  <c r="D57" i="7"/>
  <c r="E56" i="7"/>
  <c r="I56" i="7" s="1"/>
  <c r="D56" i="7"/>
  <c r="E55" i="7"/>
  <c r="I55" i="7" s="1"/>
  <c r="D55" i="7"/>
  <c r="E54" i="7"/>
  <c r="I54" i="7" s="1"/>
  <c r="D54" i="7"/>
  <c r="E53" i="7"/>
  <c r="I53" i="7" s="1"/>
  <c r="D53" i="7"/>
  <c r="E52" i="7"/>
  <c r="I52" i="7" s="1"/>
  <c r="D52" i="7"/>
  <c r="E51" i="7"/>
  <c r="I51" i="7" s="1"/>
  <c r="D51" i="7"/>
  <c r="E50" i="7"/>
  <c r="I50" i="7" s="1"/>
  <c r="D50" i="7"/>
  <c r="E49" i="7"/>
  <c r="I49" i="7" s="1"/>
  <c r="D49" i="7"/>
  <c r="E48" i="7"/>
  <c r="I48" i="7" s="1"/>
  <c r="D48" i="7"/>
  <c r="B43" i="7"/>
  <c r="E42" i="7"/>
  <c r="I42" i="7" s="1"/>
  <c r="D42" i="7"/>
  <c r="E41" i="7"/>
  <c r="I41" i="7" s="1"/>
  <c r="D41" i="7"/>
  <c r="E40" i="7"/>
  <c r="I40" i="7" s="1"/>
  <c r="D40" i="7"/>
  <c r="E39" i="7"/>
  <c r="I39" i="7" s="1"/>
  <c r="D39" i="7"/>
  <c r="E38" i="7"/>
  <c r="I38" i="7" s="1"/>
  <c r="D38" i="7"/>
  <c r="E37" i="7"/>
  <c r="I37" i="7" s="1"/>
  <c r="D37" i="7"/>
  <c r="E36" i="7"/>
  <c r="I36" i="7" s="1"/>
  <c r="D36" i="7"/>
  <c r="E35" i="7"/>
  <c r="I35" i="7" s="1"/>
  <c r="D35" i="7"/>
  <c r="E34" i="7"/>
  <c r="I34" i="7" s="1"/>
  <c r="D34" i="7"/>
  <c r="D43" i="7" s="1"/>
  <c r="B29" i="7"/>
  <c r="E28" i="7"/>
  <c r="I28" i="7" s="1"/>
  <c r="D28" i="7"/>
  <c r="E27" i="7"/>
  <c r="I27" i="7" s="1"/>
  <c r="D27" i="7"/>
  <c r="E26" i="7"/>
  <c r="I26" i="7" s="1"/>
  <c r="D26" i="7"/>
  <c r="E25" i="7"/>
  <c r="I25" i="7" s="1"/>
  <c r="D25" i="7"/>
  <c r="E24" i="7"/>
  <c r="I24" i="7" s="1"/>
  <c r="D24" i="7"/>
  <c r="E23" i="7"/>
  <c r="I23" i="7" s="1"/>
  <c r="D23" i="7"/>
  <c r="E22" i="7"/>
  <c r="I22" i="7" s="1"/>
  <c r="D22" i="7"/>
  <c r="E21" i="7"/>
  <c r="I21" i="7" s="1"/>
  <c r="D21" i="7"/>
  <c r="E20" i="7"/>
  <c r="I20" i="7" s="1"/>
  <c r="D20" i="7"/>
  <c r="H40" i="7"/>
  <c r="H41" i="7"/>
  <c r="H53" i="7"/>
  <c r="H64" i="7"/>
  <c r="H68" i="7"/>
  <c r="H70" i="7"/>
  <c r="H72" i="7"/>
  <c r="H79" i="7"/>
  <c r="H82" i="7"/>
  <c r="H87" i="7"/>
  <c r="H97" i="7"/>
  <c r="H101" i="7"/>
  <c r="I86" i="7" l="1"/>
  <c r="H86" i="7"/>
  <c r="D58" i="7"/>
  <c r="H54" i="7"/>
  <c r="H98" i="7"/>
  <c r="H85" i="7"/>
  <c r="H102" i="7"/>
  <c r="H71" i="7"/>
  <c r="H94" i="7"/>
  <c r="H100" i="7"/>
  <c r="H42" i="7"/>
  <c r="D88" i="7"/>
  <c r="B10" i="7"/>
  <c r="E12" i="7" s="1"/>
  <c r="H96" i="7"/>
  <c r="H84" i="7"/>
  <c r="H81" i="7"/>
  <c r="H69" i="7"/>
  <c r="H66" i="7"/>
  <c r="H48" i="7"/>
  <c r="H38" i="7"/>
  <c r="H95" i="7"/>
  <c r="H80" i="7"/>
  <c r="H67" i="7"/>
  <c r="H65" i="7"/>
  <c r="H49" i="7"/>
  <c r="H36" i="7"/>
  <c r="H99" i="7"/>
  <c r="H83" i="7"/>
  <c r="H39" i="7"/>
  <c r="H20" i="7"/>
  <c r="D108" i="7"/>
  <c r="D73" i="7"/>
  <c r="D103" i="7"/>
  <c r="H37" i="7"/>
  <c r="H35" i="7"/>
  <c r="H57" i="7"/>
  <c r="H56" i="7"/>
  <c r="H55" i="7"/>
  <c r="B108" i="7"/>
  <c r="H52" i="7"/>
  <c r="H51" i="7"/>
  <c r="H50" i="7"/>
  <c r="H34" i="7"/>
  <c r="H28" i="7"/>
  <c r="H27" i="7"/>
  <c r="H26" i="7"/>
  <c r="H25" i="7"/>
  <c r="H24" i="7"/>
  <c r="H23" i="7"/>
  <c r="D29" i="7"/>
  <c r="H22" i="7"/>
  <c r="H21" i="7"/>
  <c r="E9" i="7"/>
  <c r="F88" i="7" l="1"/>
  <c r="F73" i="7"/>
  <c r="F74" i="7"/>
  <c r="F104" i="7"/>
  <c r="B11" i="7"/>
  <c r="B12" i="7" s="1"/>
  <c r="D112" i="7" s="1"/>
  <c r="F8" i="7"/>
  <c r="F103" i="7"/>
  <c r="F89" i="7"/>
  <c r="E6" i="7"/>
  <c r="D110" i="7"/>
  <c r="F58" i="7"/>
  <c r="F59" i="7"/>
  <c r="F44" i="7"/>
  <c r="F43" i="7"/>
  <c r="F30" i="7"/>
  <c r="E8" i="7"/>
  <c r="F29" i="7"/>
  <c r="A3" i="7" l="1"/>
  <c r="E7" i="7"/>
  <c r="F108" i="7"/>
  <c r="F9" i="7"/>
  <c r="A14" i="7"/>
  <c r="C14" i="7" l="1"/>
  <c r="C114" i="7"/>
  <c r="A4" i="7"/>
  <c r="D114" i="7"/>
</calcChain>
</file>

<file path=xl/sharedStrings.xml><?xml version="1.0" encoding="utf-8"?>
<sst xmlns="http://schemas.openxmlformats.org/spreadsheetml/2006/main" count="153" uniqueCount="114">
  <si>
    <t>ALGEBRA</t>
  </si>
  <si>
    <t>DESARROLLO PERSONAL</t>
  </si>
  <si>
    <t>GEOMETRIA Y TRIGONOMETRIA</t>
  </si>
  <si>
    <t>FILOSOFIA II</t>
  </si>
  <si>
    <t>EXPRESION ORAL Y ESCRITA I</t>
  </si>
  <si>
    <t>INGLES I</t>
  </si>
  <si>
    <t>COMPUTACION BASICA I</t>
  </si>
  <si>
    <t>FILOSOFIA I</t>
  </si>
  <si>
    <t>HISTORIA DE MEXICO CONTEMPORANEO I</t>
  </si>
  <si>
    <t>COMPUTACION BASICA II</t>
  </si>
  <si>
    <t>INGLES II</t>
  </si>
  <si>
    <t>EXPRESION ORAL Y ESCRITA II</t>
  </si>
  <si>
    <t>BIOLOGIA BASICA</t>
  </si>
  <si>
    <t>HISTORIA DE MEXICO CONTEMPORANEO II</t>
  </si>
  <si>
    <t>ORIENTACION JUVENIL Y PROFESIONAL II</t>
  </si>
  <si>
    <t>OPTATIVA I</t>
  </si>
  <si>
    <t>ORIENTACION JUVENIL Y PROFESIONAL I</t>
  </si>
  <si>
    <t>GEOMETRIA ANALITICA</t>
  </si>
  <si>
    <t>QUIMICA I</t>
  </si>
  <si>
    <t>FISICA I</t>
  </si>
  <si>
    <t>INGLES III</t>
  </si>
  <si>
    <t>DIBUJO TECNICO I</t>
  </si>
  <si>
    <t>ENTORNO SOCIOECONOMICO DE MEXICO</t>
  </si>
  <si>
    <t>OPTATIVA II</t>
  </si>
  <si>
    <t>CALCULO DIFERENCIAL</t>
  </si>
  <si>
    <t>FISICA II</t>
  </si>
  <si>
    <t>QUIMICA II</t>
  </si>
  <si>
    <t>DIBUJO TECNICO II</t>
  </si>
  <si>
    <t>INGLES IV</t>
  </si>
  <si>
    <t>OPTATIVA III</t>
  </si>
  <si>
    <t>CALCULO INTEGRAL</t>
  </si>
  <si>
    <t>INGLES V</t>
  </si>
  <si>
    <t>FISICA III</t>
  </si>
  <si>
    <t>QUIMICA III</t>
  </si>
  <si>
    <t>ORIENTACION JUVENIL Y PROFESIONAL III</t>
  </si>
  <si>
    <t>PROBABILIDAD Y ESTADISTICA</t>
  </si>
  <si>
    <t>FISICA IV</t>
  </si>
  <si>
    <t>QUIMICA IV</t>
  </si>
  <si>
    <t>INGLES VI</t>
  </si>
  <si>
    <t>ORIENTACION JUVENIL Y PROFESIONAL IV</t>
  </si>
  <si>
    <t>NIVEL 1</t>
  </si>
  <si>
    <t>NIVEL 2</t>
  </si>
  <si>
    <t>NIVEL 3</t>
  </si>
  <si>
    <t>NIVEL 4</t>
  </si>
  <si>
    <t>NIVEL 5</t>
  </si>
  <si>
    <t>NIVEL 6</t>
  </si>
  <si>
    <t>UNIDADES DE APRENDIZAJE</t>
  </si>
  <si>
    <t>PERIODOS CURSADOS</t>
  </si>
  <si>
    <t>CALIFICACIÓN</t>
  </si>
  <si>
    <t>VALOR EN CRÉDITOS</t>
  </si>
  <si>
    <t>CRÉDITOS OBTENIDOS</t>
  </si>
  <si>
    <t>NOMBRE DEL ALUMNO:</t>
  </si>
  <si>
    <t>BOLETA:</t>
  </si>
  <si>
    <t>PERIODO</t>
  </si>
  <si>
    <t>CÁLCULO DE CRÉDITOS</t>
  </si>
  <si>
    <t>GUIA PARA REINSCRIPCIÓN</t>
  </si>
  <si>
    <t>UNIDADES DE APRENDIZAJE:</t>
  </si>
  <si>
    <t>APROBADAS</t>
  </si>
  <si>
    <t>REPROBADAS</t>
  </si>
  <si>
    <t>Promedio de calificaciones:</t>
  </si>
  <si>
    <t>Marca 'X'</t>
  </si>
  <si>
    <t>RESUMEN:</t>
  </si>
  <si>
    <t>CARGA</t>
  </si>
  <si>
    <t>Columna1</t>
  </si>
  <si>
    <t>CARGA DE CRÉDITOS:</t>
  </si>
  <si>
    <t>CRÉDITOS DE REPROBADAS:</t>
  </si>
  <si>
    <t>Columna2</t>
  </si>
  <si>
    <t>COCIENTE ART. 52 RGE:</t>
  </si>
  <si>
    <t>GENERACIÓN DE INGRESO AL NMS</t>
  </si>
  <si>
    <t>TOTAL DE CREDITOS DE LA CARRERA:</t>
  </si>
  <si>
    <t>TOTAL DE CREDITOS OBTENIDOS:</t>
  </si>
  <si>
    <t>TOTAL DE CREDITOS FALTANTES:</t>
  </si>
  <si>
    <t>CARGA MINIMA DE CRÉDITOS:</t>
  </si>
  <si>
    <t>CARGA MAXIMA DE CRÉDITOS:</t>
  </si>
  <si>
    <t>CARGA MEDIA DE CRÉDITOS:</t>
  </si>
  <si>
    <t>Periodos escolares necesarios para concluir:</t>
  </si>
  <si>
    <t>FIRMA DEL ESTUDIANTE</t>
  </si>
  <si>
    <t>FIRMA DE CONFORMIDAD</t>
  </si>
  <si>
    <t>PARA MAYOR INFORMACIÓN DIRIGIRSE A:</t>
  </si>
  <si>
    <t>CECYT Núm. 1 "Gonzalo Vázquez Vela"</t>
  </si>
  <si>
    <t>Subdirección de Servicios Educativos e Integración Social</t>
  </si>
  <si>
    <t>Tel. (55) 5624 2000 ext. 71508</t>
  </si>
  <si>
    <t>DESARROLLO DE HAB. DEL PENSAMIENTO</t>
  </si>
  <si>
    <t>**NOTAS IMPORTANTES:</t>
  </si>
  <si>
    <t>PERIODOS AUTORIZADOS DE BAJA TEMPORAL**</t>
  </si>
  <si>
    <t>1. Este documento es un auxiliar para el cálculo de créditos establecido en el Art. 52 del Reglamento General de Estudios publicado en la Gaceta Politécnica del 13 de junio de 2011 y no otorga derecho ni compromiso alguno de reinscripción por parte del IPN.</t>
  </si>
  <si>
    <t>2 Los estudiantes que adeuden unidades de aprendizaje desfasadas (con un año o más de haberlas reprobado por primera vez) no tendrán derecho de reinscripción si no cuentan con autorización de la Comisión de Situación Escolar del Consejo Técnico Consultivo Escolar (Art. 52 fracc. III).</t>
  </si>
  <si>
    <t>3. Los alumnos que hayan tramitado y obtenido BAJA TEMPORAL durante su trayectoria escolar o que hayan obtenido ampliación de plazo de la Comisión de Situación Escolar del Consejo General Consultivo, deberán realizar el cálculo manual de créditos, con base en los datos obtenidos en esta Guía de Cálculo y verificarlo en el Departamento de Gestión Escolar.</t>
  </si>
  <si>
    <t>4. Cualquier reinscripción otorgada al amparo de esta Guía queda sujeta a la verificación por parte del Departamento de Gestión Escolar del CECYT 1 y a la validación de la Dirección de Administración Escolar del IPN.</t>
  </si>
  <si>
    <t>5. La reinscripción será nula de pleno derecho cuando el estudiante entregue documentación y/o información falsa o alterada.</t>
  </si>
  <si>
    <t>I N S T R U C C I O N E S</t>
  </si>
  <si>
    <t>AMPLIACION DE TIEMPO AUTORIZADA**:</t>
  </si>
  <si>
    <t>ACREDITACIÓN</t>
  </si>
  <si>
    <t>CARGA ACADÉMICA</t>
  </si>
  <si>
    <t>COMUNICACIÓN CIENTIFICA</t>
  </si>
  <si>
    <t>PLAN DE ESTUDIOS</t>
  </si>
  <si>
    <t>% DE TIEMPO MAX.                            UTILIZADO</t>
  </si>
  <si>
    <r>
      <t xml:space="preserve">CAPTURA TU </t>
    </r>
    <r>
      <rPr>
        <b/>
        <sz val="8"/>
        <color theme="1"/>
        <rFont val="Verdana"/>
        <family val="2"/>
      </rPr>
      <t>NOMBRE COMPLETO</t>
    </r>
    <r>
      <rPr>
        <sz val="7"/>
        <color theme="1"/>
        <rFont val="Verdana"/>
        <family val="2"/>
      </rPr>
      <t>, NÚMERO DE</t>
    </r>
    <r>
      <rPr>
        <sz val="8"/>
        <color theme="1"/>
        <rFont val="Verdana"/>
        <family val="2"/>
      </rPr>
      <t xml:space="preserve"> </t>
    </r>
    <r>
      <rPr>
        <b/>
        <sz val="8"/>
        <color theme="1"/>
        <rFont val="Verdana"/>
        <family val="2"/>
      </rPr>
      <t>BOLETA</t>
    </r>
    <r>
      <rPr>
        <sz val="8"/>
        <color theme="1"/>
        <rFont val="Verdana"/>
        <family val="2"/>
      </rPr>
      <t>.</t>
    </r>
    <r>
      <rPr>
        <sz val="7"/>
        <color theme="1"/>
        <rFont val="Verdana"/>
        <family val="2"/>
      </rPr>
      <t xml:space="preserve"> ENSEGUIDA </t>
    </r>
    <r>
      <rPr>
        <b/>
        <sz val="8"/>
        <color theme="1"/>
        <rFont val="Verdana"/>
        <family val="2"/>
      </rPr>
      <t>CAPTURA TUS CALIFICACIONES SIN IMPORTAR LA FORMA DE ACREDITACIÓN</t>
    </r>
    <r>
      <rPr>
        <sz val="7"/>
        <color theme="1"/>
        <rFont val="Verdana"/>
        <family val="2"/>
      </rPr>
      <t xml:space="preserve"> (ORDINARIO, EXTRAORDINARIO O ETS), AL IGUAL</t>
    </r>
    <r>
      <rPr>
        <sz val="8"/>
        <color theme="1"/>
        <rFont val="Verdana"/>
        <family val="2"/>
      </rPr>
      <t xml:space="preserve"> </t>
    </r>
    <r>
      <rPr>
        <b/>
        <sz val="8"/>
        <color theme="1"/>
        <rFont val="Verdana"/>
        <family val="2"/>
      </rPr>
      <t>CAPTURA</t>
    </r>
    <r>
      <rPr>
        <sz val="7"/>
        <color theme="1"/>
        <rFont val="Verdana"/>
        <family val="2"/>
      </rPr>
      <t xml:space="preserve"> TANTO </t>
    </r>
    <r>
      <rPr>
        <b/>
        <sz val="8"/>
        <color theme="1"/>
        <rFont val="Verdana"/>
        <family val="2"/>
      </rPr>
      <t>MATERIAS REPROBADAS</t>
    </r>
    <r>
      <rPr>
        <sz val="7"/>
        <color theme="1"/>
        <rFont val="Verdana"/>
        <family val="2"/>
      </rPr>
      <t xml:space="preserve"> COMO </t>
    </r>
    <r>
      <rPr>
        <b/>
        <sz val="8"/>
        <color theme="1"/>
        <rFont val="Verdana"/>
        <family val="2"/>
      </rPr>
      <t>MATERIAS APROBADAS</t>
    </r>
    <r>
      <rPr>
        <sz val="7"/>
        <color theme="1"/>
        <rFont val="Verdana"/>
        <family val="2"/>
      </rPr>
      <t xml:space="preserve"> PARA CONOCER EL TOTAL DE CREDITOS OBTENIDOS QUE LLEVAS A LO LARGO DE TU TRAYECTORIA ESCOLAR EN EL NIVEL MEDIO SUPERIOR.</t>
    </r>
    <r>
      <rPr>
        <b/>
        <sz val="11"/>
        <color theme="1"/>
        <rFont val="Verdana"/>
        <family val="2"/>
      </rPr>
      <t xml:space="preserve"> </t>
    </r>
    <r>
      <rPr>
        <b/>
        <u/>
        <sz val="11"/>
        <color theme="1"/>
        <rFont val="Verdana"/>
        <family val="2"/>
      </rPr>
      <t>MARCA CON UNA 'X'</t>
    </r>
    <r>
      <rPr>
        <b/>
        <sz val="7"/>
        <color theme="1"/>
        <rFont val="Verdana"/>
        <family val="2"/>
      </rPr>
      <t xml:space="preserve"> </t>
    </r>
    <r>
      <rPr>
        <sz val="7"/>
        <color theme="1"/>
        <rFont val="Verdana"/>
        <family val="2"/>
      </rPr>
      <t>LAS UNIDADES DE APRENDIZAJE</t>
    </r>
    <r>
      <rPr>
        <sz val="10"/>
        <color theme="1"/>
        <rFont val="Verdana"/>
        <family val="2"/>
      </rPr>
      <t xml:space="preserve"> </t>
    </r>
    <r>
      <rPr>
        <b/>
        <u/>
        <sz val="10"/>
        <color theme="1"/>
        <rFont val="Verdana"/>
        <family val="2"/>
      </rPr>
      <t>REPROBADAS</t>
    </r>
    <r>
      <rPr>
        <b/>
        <sz val="8"/>
        <color theme="1"/>
        <rFont val="Verdana"/>
        <family val="2"/>
      </rPr>
      <t xml:space="preserve"> Y LAS QUE PRETENDES CURSAR</t>
    </r>
    <r>
      <rPr>
        <sz val="7"/>
        <color theme="1"/>
        <rFont val="Verdana"/>
        <family val="2"/>
      </rPr>
      <t xml:space="preserve"> PARA CONOCER LA CARGA ACADÉMICA DEL SEMESTRE. </t>
    </r>
    <r>
      <rPr>
        <b/>
        <sz val="7"/>
        <color theme="1"/>
        <rFont val="Verdana"/>
        <family val="2"/>
      </rPr>
      <t>UTILIZA SÓLO LOS ESPACIOS MARCADOS EN COLOR VERDE</t>
    </r>
  </si>
  <si>
    <t>v.4/MAR/2015</t>
  </si>
  <si>
    <t>TECNOLOGÍA DE MATERIALES</t>
  </si>
  <si>
    <t>METROLOGÍA DIMENSIONAL</t>
  </si>
  <si>
    <t>METROLOGÍA GEOMÉTRICA</t>
  </si>
  <si>
    <t>PROCESOS DE SOLDADURA</t>
  </si>
  <si>
    <t>DIBUJO MECÁNICO ASISTIDO POR COMPUTADORA</t>
  </si>
  <si>
    <t>MECANIZADO EN FRESADORA UNIVERSAL</t>
  </si>
  <si>
    <t>MECANIZADOS ESPECIALES</t>
  </si>
  <si>
    <t>GESTIÓN Y ESTADÍSTICA DE LA CALIDAD</t>
  </si>
  <si>
    <t>ORGNAIZACIÓN Y SEGURIDAD INDUSTRIAL</t>
  </si>
  <si>
    <t>MECANIZADO EN TORNO PARALELO</t>
  </si>
  <si>
    <t>GESTION Y MANTO. DE LA PRODUCCIÓN</t>
  </si>
  <si>
    <t>PROCESOS EN TORNO POR CAM</t>
  </si>
  <si>
    <t>PROCESOS EN FRESADORA POR CAM</t>
  </si>
  <si>
    <t>2026</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</si>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</sst>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9" x14ac:knownFonts="1">
    <font>
      <sz val="10"/>
      <color theme="1"/>
      <name val="Verdana"/>
      <family val="2"/>
    </font>
    <font>
      <sz val="8"/>
      <color theme="1"/>
      <name val="Verdana"/>
      <family val="2"/>
    </font>
    <font>
      <sz val="9"/>
      <color theme="1"/>
      <name val="Verdana"/>
      <family val="2"/>
    </font>
    <font>
      <b/>
      <sz val="8"/>
      <color theme="1"/>
      <name val="Verdana"/>
      <family val="2"/>
    </font>
    <font>
      <b/>
      <sz val="9"/>
      <color theme="1"/>
      <name val="Verdana"/>
      <family val="2"/>
    </font>
    <font>
      <b/>
      <sz val="16"/>
      <color theme="1"/>
      <name val="Verdana"/>
      <family val="2"/>
    </font>
    <font>
      <sz val="10"/>
      <color theme="0"/>
      <name val="Verdana"/>
      <family val="2"/>
    </font>
    <font>
      <b/>
      <sz val="11"/>
      <color theme="1"/>
      <name val="Verdana"/>
      <family val="2"/>
    </font>
    <font>
      <b/>
      <sz val="7"/>
      <color theme="1"/>
      <name val="Verdana"/>
      <family val="2"/>
    </font>
    <font>
      <b/>
      <sz val="14"/>
      <color theme="1"/>
      <name val="Verdana"/>
      <family val="2"/>
    </font>
    <font>
      <sz val="7"/>
      <color theme="1"/>
      <name val="Verdana"/>
      <family val="2"/>
    </font>
    <font>
      <b/>
      <sz val="8"/>
      <color rgb="FF000000"/>
      <name val="Arial"/>
      <family val="2"/>
    </font>
    <font>
      <b/>
      <sz val="6"/>
      <color rgb="FFFF0000"/>
      <name val="Arial Black"/>
      <family val="2"/>
    </font>
    <font>
      <b/>
      <sz val="6"/>
      <color theme="4" tint="-0.249977111117893"/>
      <name val="Verdana"/>
      <family val="2"/>
    </font>
    <font>
      <i/>
      <sz val="7"/>
      <color theme="1"/>
      <name val="Verdana"/>
      <family val="2"/>
    </font>
    <font>
      <b/>
      <sz val="10"/>
      <color theme="1"/>
      <name val="Verdana"/>
      <family val="2"/>
    </font>
    <font>
      <sz val="6"/>
      <color theme="1"/>
      <name val="Verdana"/>
      <family val="2"/>
    </font>
    <font>
      <b/>
      <sz val="8"/>
      <color theme="1"/>
      <name val="Arial"/>
      <family val="2"/>
    </font>
    <font>
      <sz val="10"/>
      <color theme="1"/>
      <name val="Verdana"/>
      <family val="2"/>
    </font>
    <font>
      <sz val="8"/>
      <color rgb="FF66FF33"/>
      <name val="Verdana"/>
      <family val="2"/>
    </font>
    <font>
      <sz val="10"/>
      <color rgb="FF66FF33"/>
      <name val="Verdana"/>
      <family val="2"/>
    </font>
    <font>
      <b/>
      <sz val="12"/>
      <color theme="0"/>
      <name val="Verdana"/>
      <family val="2"/>
    </font>
    <font>
      <b/>
      <sz val="16"/>
      <color theme="0"/>
      <name val="Verdana"/>
      <family val="2"/>
    </font>
    <font>
      <sz val="11"/>
      <color theme="0"/>
      <name val="Verdana"/>
      <family val="2"/>
    </font>
    <font>
      <b/>
      <sz val="10"/>
      <color theme="0"/>
      <name val="Verdana"/>
      <family val="2"/>
    </font>
    <font>
      <sz val="8"/>
      <color theme="0"/>
      <name val="Verdana"/>
      <family val="2"/>
    </font>
    <font>
      <sz val="7"/>
      <color theme="0"/>
      <name val="Verdana"/>
      <family val="2"/>
    </font>
    <font>
      <b/>
      <u/>
      <sz val="11"/>
      <color theme="1"/>
      <name val="Verdana"/>
      <family val="2"/>
    </font>
    <font>
      <b/>
      <u/>
      <sz val="10"/>
      <color theme="1"/>
      <name val="Verdana"/>
      <family val="2"/>
    </font>
  </fonts>
  <fills count="8">
    <fill>
      <patternFill patternType="none"/>
    </fill>
    <fill>
      <patternFill patternType="gray125"/>
    </fill>
    <fill>
      <patternFill patternType="solid">
        <fgColor theme="0"/>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rgb="FF72EA86"/>
        <bgColor indexed="64"/>
      </patternFill>
    </fill>
    <fill>
      <patternFill patternType="solid">
        <fgColor theme="6" tint="0.39997558519241921"/>
        <bgColor indexed="64"/>
      </patternFill>
    </fill>
    <fill>
      <patternFill patternType="solid">
        <fgColor theme="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top style="thin">
        <color auto="1"/>
      </top>
      <bottom/>
      <diagonal/>
    </border>
    <border>
      <left/>
      <right style="thin">
        <color auto="1"/>
      </right>
      <top/>
      <bottom style="thin">
        <color indexed="64"/>
      </bottom>
      <diagonal/>
    </border>
    <border>
      <left/>
      <right/>
      <top/>
      <bottom style="thin">
        <color indexed="64"/>
      </bottom>
      <diagonal/>
    </border>
    <border>
      <left/>
      <right style="medium">
        <color auto="1"/>
      </right>
      <top/>
      <bottom/>
      <diagonal/>
    </border>
  </borders>
  <cellStyleXfs count="2">
    <xf numFmtId="0" fontId="0" fillId="0" borderId="0"/>
    <xf numFmtId="164" fontId="18" fillId="0" borderId="0" applyFont="0" applyFill="0" applyBorder="0" applyAlignment="0" applyProtection="0"/>
  </cellStyleXfs>
  <cellXfs count="103">
    <xf numFmtId="0" fontId="0" fillId="0" borderId="0" xfId="0"/>
    <xf numFmtId="0" fontId="3" fillId="0" borderId="0" xfId="0" applyFont="1" applyAlignment="1" applyProtection="1">
      <alignment horizontal="center" vertical="center"/>
      <protection hidden="1"/>
    </xf>
    <xf numFmtId="2" fontId="5" fillId="0" borderId="0" xfId="0" applyNumberFormat="1" applyFont="1" applyAlignment="1" applyProtection="1">
      <alignment vertical="center" wrapText="1"/>
      <protection hidden="1"/>
    </xf>
    <xf numFmtId="0" fontId="3" fillId="0" borderId="0" xfId="0" applyFont="1" applyAlignment="1">
      <alignment horizontal="right" vertical="center" wrapText="1"/>
    </xf>
    <xf numFmtId="2" fontId="5" fillId="0" borderId="0" xfId="0" applyNumberFormat="1" applyFont="1" applyAlignment="1">
      <alignment vertical="center" wrapText="1"/>
    </xf>
    <xf numFmtId="0" fontId="2" fillId="0" borderId="0" xfId="0" applyFont="1"/>
    <xf numFmtId="2" fontId="2" fillId="0" borderId="0" xfId="0" applyNumberFormat="1" applyFont="1" applyAlignment="1">
      <alignment horizontal="center"/>
    </xf>
    <xf numFmtId="0" fontId="0" fillId="0" borderId="0" xfId="0" applyAlignment="1">
      <alignment horizontal="center"/>
    </xf>
    <xf numFmtId="0" fontId="1"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0" fillId="0" borderId="2" xfId="0" applyFont="1" applyBorder="1" applyAlignment="1">
      <alignment horizontal="center" vertical="center"/>
    </xf>
    <xf numFmtId="0" fontId="1" fillId="0" borderId="1" xfId="0" applyFont="1" applyBorder="1" applyAlignment="1">
      <alignment horizontal="center"/>
    </xf>
    <xf numFmtId="0" fontId="3" fillId="0" borderId="2"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vertical="center"/>
    </xf>
    <xf numFmtId="0" fontId="0" fillId="2" borderId="0" xfId="0" applyFill="1" applyAlignment="1">
      <alignment horizontal="left"/>
    </xf>
    <xf numFmtId="0" fontId="9" fillId="0" borderId="0" xfId="0" applyFont="1"/>
    <xf numFmtId="0" fontId="0" fillId="0" borderId="0" xfId="0" applyAlignment="1">
      <alignment vertical="center"/>
    </xf>
    <xf numFmtId="0" fontId="0" fillId="0" borderId="0" xfId="0" applyAlignment="1">
      <alignment horizontal="left" vertical="center"/>
    </xf>
    <xf numFmtId="49" fontId="0" fillId="0" borderId="0" xfId="0" applyNumberFormat="1" applyAlignment="1">
      <alignment vertical="center"/>
    </xf>
    <xf numFmtId="0" fontId="5" fillId="0" borderId="1" xfId="0" applyFont="1" applyBorder="1" applyAlignment="1">
      <alignment horizontal="center" vertical="center"/>
    </xf>
    <xf numFmtId="0" fontId="7" fillId="0" borderId="0" xfId="0" applyFont="1" applyAlignment="1" applyProtection="1">
      <alignment vertical="center"/>
      <protection hidden="1"/>
    </xf>
    <xf numFmtId="0" fontId="0" fillId="0" borderId="0" xfId="0" applyProtection="1">
      <protection hidden="1"/>
    </xf>
    <xf numFmtId="49" fontId="0" fillId="0" borderId="0" xfId="0" applyNumberFormat="1" applyProtection="1">
      <protection hidden="1"/>
    </xf>
    <xf numFmtId="0" fontId="10"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3" fillId="0" borderId="0" xfId="0" applyFont="1" applyAlignment="1" applyProtection="1">
      <alignment horizontal="center"/>
      <protection hidden="1"/>
    </xf>
    <xf numFmtId="0" fontId="1" fillId="0" borderId="0" xfId="0" applyFont="1" applyProtection="1">
      <protection hidden="1"/>
    </xf>
    <xf numFmtId="2" fontId="9" fillId="0" borderId="3" xfId="0" applyNumberFormat="1" applyFont="1" applyBorder="1" applyAlignment="1">
      <alignment horizontal="center" vertical="center" wrapText="1"/>
    </xf>
    <xf numFmtId="1" fontId="9" fillId="0" borderId="1" xfId="0" applyNumberFormat="1" applyFont="1" applyBorder="1" applyAlignment="1">
      <alignment horizontal="center"/>
    </xf>
    <xf numFmtId="0" fontId="2" fillId="0" borderId="0" xfId="0" applyFont="1" applyAlignment="1">
      <alignment horizontal="right"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right" vertical="center"/>
    </xf>
    <xf numFmtId="2" fontId="6" fillId="0" borderId="0" xfId="0" applyNumberFormat="1" applyFont="1"/>
    <xf numFmtId="0" fontId="6" fillId="0" borderId="0" xfId="0" applyFont="1" applyAlignment="1">
      <alignment horizontal="center"/>
    </xf>
    <xf numFmtId="0" fontId="1" fillId="0" borderId="0" xfId="0" applyFont="1" applyAlignment="1">
      <alignment horizontal="right" vertical="center"/>
    </xf>
    <xf numFmtId="0" fontId="0" fillId="0" borderId="0" xfId="0" applyAlignment="1">
      <alignment horizontal="right" vertical="center"/>
    </xf>
    <xf numFmtId="0" fontId="16" fillId="0" borderId="0" xfId="0" applyFont="1"/>
    <xf numFmtId="2" fontId="5" fillId="0" borderId="1" xfId="0" applyNumberFormat="1" applyFont="1" applyBorder="1" applyAlignment="1">
      <alignment horizontal="center" vertical="center" wrapText="1"/>
    </xf>
    <xf numFmtId="49" fontId="7" fillId="0" borderId="0" xfId="0" applyNumberFormat="1" applyFont="1" applyAlignment="1" applyProtection="1">
      <alignment horizontal="center" vertical="center"/>
      <protection hidden="1"/>
    </xf>
    <xf numFmtId="0" fontId="0" fillId="0" borderId="0" xfId="0" applyAlignment="1" applyProtection="1">
      <alignment wrapText="1"/>
      <protection hidden="1"/>
    </xf>
    <xf numFmtId="0" fontId="17" fillId="0" borderId="0" xfId="0" applyFont="1" applyAlignment="1" applyProtection="1">
      <alignment horizontal="center" vertical="center"/>
      <protection hidden="1"/>
    </xf>
    <xf numFmtId="0" fontId="16" fillId="0" borderId="0" xfId="0" applyFont="1" applyAlignment="1">
      <alignment horizontal="right" vertical="center"/>
    </xf>
    <xf numFmtId="0" fontId="15" fillId="0" borderId="0" xfId="0" applyFont="1" applyAlignment="1">
      <alignment horizontal="right" vertical="center"/>
    </xf>
    <xf numFmtId="2" fontId="2" fillId="0" borderId="1" xfId="0" applyNumberFormat="1" applyFont="1" applyBorder="1" applyAlignment="1">
      <alignment horizontal="right"/>
    </xf>
    <xf numFmtId="2" fontId="4" fillId="0" borderId="1" xfId="0" applyNumberFormat="1" applyFont="1" applyBorder="1" applyAlignment="1">
      <alignment horizontal="right"/>
    </xf>
    <xf numFmtId="2" fontId="3" fillId="0" borderId="0" xfId="0" applyNumberFormat="1" applyFont="1" applyAlignment="1">
      <alignment horizontal="center" vertical="center"/>
    </xf>
    <xf numFmtId="2" fontId="0" fillId="0" borderId="1" xfId="0" applyNumberFormat="1" applyBorder="1" applyAlignment="1">
      <alignment horizontal="center" vertical="center" wrapText="1"/>
    </xf>
    <xf numFmtId="2" fontId="15" fillId="0" borderId="1" xfId="0" applyNumberFormat="1" applyFont="1" applyBorder="1" applyAlignment="1">
      <alignment horizontal="center" vertical="center"/>
    </xf>
    <xf numFmtId="2" fontId="2" fillId="0" borderId="1" xfId="0" applyNumberFormat="1" applyFont="1" applyBorder="1"/>
    <xf numFmtId="2" fontId="4" fillId="0" borderId="1" xfId="0" applyNumberFormat="1" applyFont="1" applyBorder="1"/>
    <xf numFmtId="0" fontId="16" fillId="0" borderId="0" xfId="0" applyFont="1" applyAlignment="1">
      <alignment horizontal="center" vertical="center" wrapText="1"/>
    </xf>
    <xf numFmtId="2" fontId="1" fillId="0" borderId="1" xfId="0" applyNumberFormat="1" applyFont="1" applyBorder="1" applyAlignment="1">
      <alignment horizontal="center"/>
    </xf>
    <xf numFmtId="0" fontId="15" fillId="0" borderId="0" xfId="0" applyFont="1"/>
    <xf numFmtId="165" fontId="1" fillId="2" borderId="1" xfId="0" applyNumberFormat="1" applyFont="1" applyFill="1" applyBorder="1" applyAlignment="1">
      <alignment horizontal="center"/>
    </xf>
    <xf numFmtId="2" fontId="1" fillId="0" borderId="1" xfId="0" applyNumberFormat="1" applyFont="1" applyBorder="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0" fillId="5" borderId="0" xfId="0" applyFill="1" applyProtection="1">
      <protection hidden="1"/>
    </xf>
    <xf numFmtId="0" fontId="19" fillId="4" borderId="0" xfId="0" applyFont="1" applyFill="1" applyAlignment="1" applyProtection="1">
      <alignment horizontal="center" vertical="center" wrapText="1"/>
      <protection hidden="1"/>
    </xf>
    <xf numFmtId="0" fontId="20" fillId="4" borderId="0" xfId="0" applyFont="1" applyFill="1" applyProtection="1">
      <protection hidden="1"/>
    </xf>
    <xf numFmtId="49" fontId="14" fillId="0" borderId="0" xfId="0" applyNumberFormat="1" applyFont="1" applyAlignment="1">
      <alignment horizontal="center" vertical="center"/>
    </xf>
    <xf numFmtId="0" fontId="5" fillId="0" borderId="0" xfId="1" applyNumberFormat="1" applyFont="1" applyAlignment="1" applyProtection="1">
      <alignment vertical="center"/>
    </xf>
    <xf numFmtId="1" fontId="1" fillId="0" borderId="1" xfId="0" applyNumberFormat="1" applyFont="1" applyBorder="1" applyAlignment="1">
      <alignment horizontal="center"/>
    </xf>
    <xf numFmtId="2" fontId="22" fillId="0" borderId="0" xfId="1" applyNumberFormat="1" applyFont="1" applyFill="1" applyAlignment="1" applyProtection="1">
      <alignment vertical="center"/>
    </xf>
    <xf numFmtId="1" fontId="5" fillId="0" borderId="3" xfId="1" applyNumberFormat="1" applyFont="1" applyBorder="1" applyAlignment="1" applyProtection="1">
      <alignment horizontal="center" vertical="center"/>
    </xf>
    <xf numFmtId="0" fontId="2" fillId="6" borderId="0" xfId="0" applyFont="1" applyFill="1" applyAlignment="1">
      <alignment horizontal="center"/>
    </xf>
    <xf numFmtId="0" fontId="15" fillId="6" borderId="0" xfId="0" applyFont="1" applyFill="1" applyAlignment="1">
      <alignment horizontal="center" vertical="center"/>
    </xf>
    <xf numFmtId="0" fontId="1" fillId="6" borderId="0" xfId="0" applyFont="1" applyFill="1"/>
    <xf numFmtId="0" fontId="1" fillId="6" borderId="6" xfId="0" applyFont="1" applyFill="1" applyBorder="1"/>
    <xf numFmtId="0" fontId="3" fillId="6" borderId="5"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 xfId="0" applyFont="1" applyFill="1" applyBorder="1" applyAlignment="1" applyProtection="1">
      <alignment horizontal="center"/>
      <protection locked="0"/>
    </xf>
    <xf numFmtId="0" fontId="3" fillId="6" borderId="1"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49" fontId="21" fillId="7" borderId="0" xfId="0" applyNumberFormat="1" applyFont="1" applyFill="1" applyAlignment="1">
      <alignment horizontal="center" vertical="center"/>
    </xf>
    <xf numFmtId="0" fontId="25" fillId="7" borderId="0" xfId="0" applyFont="1" applyFill="1" applyAlignment="1">
      <alignment vertical="center"/>
    </xf>
    <xf numFmtId="0" fontId="25" fillId="7" borderId="0" xfId="0" applyFont="1" applyFill="1" applyAlignment="1">
      <alignment horizontal="center" vertical="center" wrapText="1"/>
    </xf>
    <xf numFmtId="0" fontId="26" fillId="7" borderId="0" xfId="0" applyFont="1" applyFill="1" applyAlignment="1">
      <alignment horizontal="center" vertical="center" wrapText="1"/>
    </xf>
    <xf numFmtId="0" fontId="1" fillId="2" borderId="2" xfId="0" applyFont="1" applyFill="1" applyBorder="1" applyAlignment="1">
      <alignment horizontal="left"/>
    </xf>
    <xf numFmtId="0" fontId="0" fillId="0" borderId="4" xfId="0" applyBorder="1" applyAlignment="1">
      <alignment horizontal="center"/>
    </xf>
    <xf numFmtId="0" fontId="1"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xf>
    <xf numFmtId="0" fontId="1" fillId="0" borderId="0" xfId="0" applyFont="1" applyAlignment="1">
      <alignment horizontal="left" vertical="top" wrapText="1"/>
    </xf>
    <xf numFmtId="0" fontId="3" fillId="0" borderId="0" xfId="0" applyFont="1" applyAlignment="1">
      <alignment horizontal="center"/>
    </xf>
    <xf numFmtId="0" fontId="1" fillId="0" borderId="0" xfId="0" applyFont="1" applyAlignment="1">
      <alignment horizontal="center"/>
    </xf>
    <xf numFmtId="0" fontId="8" fillId="0" borderId="1" xfId="0" applyFont="1" applyBorder="1" applyAlignment="1">
      <alignment horizontal="center"/>
    </xf>
    <xf numFmtId="0" fontId="23" fillId="7" borderId="0" xfId="0" applyFont="1" applyFill="1" applyAlignment="1" applyProtection="1">
      <alignment horizontal="left" vertical="center"/>
      <protection locked="0"/>
    </xf>
    <xf numFmtId="0" fontId="24" fillId="7" borderId="0" xfId="0" applyFont="1" applyFill="1" applyAlignment="1" applyProtection="1">
      <alignment horizontal="center" vertical="center"/>
      <protection locked="0"/>
    </xf>
    <xf numFmtId="0" fontId="21" fillId="3" borderId="0" xfId="0" applyFont="1" applyFill="1" applyAlignment="1">
      <alignment horizontal="center" vertical="center"/>
    </xf>
    <xf numFmtId="0" fontId="1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4" fillId="2" borderId="1" xfId="0" applyFont="1" applyFill="1" applyBorder="1" applyAlignment="1">
      <alignment horizontal="center" wrapText="1"/>
    </xf>
    <xf numFmtId="0" fontId="10" fillId="0" borderId="0" xfId="0" applyFont="1" applyAlignment="1">
      <alignment horizontal="center" vertical="center" wrapText="1"/>
    </xf>
    <xf numFmtId="0" fontId="3" fillId="0" borderId="0" xfId="0" applyFont="1" applyAlignment="1">
      <alignment horizontal="right" vertical="center" wrapText="1"/>
    </xf>
    <xf numFmtId="0" fontId="0" fillId="0" borderId="7" xfId="0" applyBorder="1"/>
  </cellXfs>
  <cellStyles count="2">
    <cellStyle name="Millares" xfId="1" builtinId="3"/>
    <cellStyle name="Normal" xfId="0" builtinId="0"/>
  </cellStyles>
  <dxfs count="64">
    <dxf>
      <font>
        <color theme="5" tint="0.39994506668294322"/>
      </font>
      <fill>
        <patternFill>
          <bgColor theme="5" tint="0.39994506668294322"/>
        </patternFill>
      </fill>
    </dxf>
    <dxf>
      <font>
        <b/>
        <i val="0"/>
        <strike val="0"/>
        <color theme="0" tint="-4.9989318521683403E-2"/>
      </font>
      <fill>
        <patternFill>
          <bgColor theme="5" tint="-0.499984740745262"/>
        </patternFill>
      </fill>
    </dxf>
    <dxf>
      <font>
        <color rgb="FF9C0006"/>
      </font>
      <fill>
        <patternFill>
          <bgColor rgb="FFFFC7CE"/>
        </patternFill>
      </fill>
    </dxf>
    <dxf>
      <font>
        <condense val="0"/>
        <extend val="0"/>
        <color rgb="FF9C0006"/>
      </font>
      <fill>
        <patternFill>
          <bgColor rgb="FFFFC7CE"/>
        </patternFill>
      </fill>
    </dxf>
    <dxf>
      <font>
        <color rgb="FF00B050"/>
      </font>
      <fill>
        <patternFill>
          <bgColor theme="0"/>
        </patternFill>
      </fill>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fill>
        <patternFill patternType="none">
          <fgColor indexed="64"/>
          <bgColor auto="1"/>
        </patternFill>
      </fill>
      <protection locked="1" hidden="1"/>
    </dxf>
    <dxf>
      <font>
        <b/>
        <strike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theme="1"/>
        <name val="Verdana"/>
        <scheme val="none"/>
      </font>
    </dxf>
    <dxf>
      <font>
        <b/>
        <strike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protection locked="1" hidden="0"/>
    </dxf>
    <dxf>
      <font>
        <strike val="0"/>
        <outline val="0"/>
        <shadow val="0"/>
        <u val="none"/>
        <vertAlign val="baseline"/>
        <color rgb="FF66FF33"/>
        <name val="Verdana"/>
        <scheme val="none"/>
      </font>
      <fill>
        <patternFill patternType="none">
          <fgColor indexed="64"/>
          <bgColor theme="7" tint="0.39997558519241921"/>
        </patternFill>
      </fill>
      <protection locked="1" hidden="0"/>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110</xdr:row>
      <xdr:rowOff>47625</xdr:rowOff>
    </xdr:from>
    <xdr:to>
      <xdr:col>4</xdr:col>
      <xdr:colOff>47625</xdr:colOff>
      <xdr:row>115</xdr:row>
      <xdr:rowOff>142875</xdr:rowOff>
    </xdr:to>
    <xdr:pic>
      <xdr:nvPicPr>
        <xdr:cNvPr id="3" name="8 Imagen" descr="monitoipn.bmp">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xfrm>
          <a:off x="5419725" y="19812000"/>
          <a:ext cx="973982" cy="990600"/>
        </a:xfrm>
        <a:prstGeom prst="rect">
          <a:avLst/>
        </a:prstGeom>
      </xdr:spPr>
    </xdr:pic>
    <xdr:clientData/>
  </xdr:twoCellAnchor>
  <xdr:twoCellAnchor editAs="oneCell">
    <xdr:from>
      <xdr:col>4</xdr:col>
      <xdr:colOff>38100</xdr:colOff>
      <xdr:row>110</xdr:row>
      <xdr:rowOff>47625</xdr:rowOff>
    </xdr:from>
    <xdr:to>
      <xdr:col>5</xdr:col>
      <xdr:colOff>107207</xdr:colOff>
      <xdr:row>116</xdr:row>
      <xdr:rowOff>152400</xdr:rowOff>
    </xdr:to>
    <xdr:pic>
      <xdr:nvPicPr>
        <xdr:cNvPr id="6" name="8 Imagen" descr="monitoipn.bmp">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stretch>
          <a:fillRect/>
        </a:stretch>
      </xdr:blipFill>
      <xdr:spPr>
        <a:xfrm>
          <a:off x="5114925" y="19812000"/>
          <a:ext cx="926357" cy="990600"/>
        </a:xfrm>
        <a:prstGeom prst="rect">
          <a:avLst/>
        </a:prstGeom>
      </xdr:spPr>
    </xdr:pic>
    <xdr:clientData/>
  </xdr:twoCellAnchor>
  <xdr:twoCellAnchor>
    <xdr:from>
      <xdr:col>5</xdr:col>
      <xdr:colOff>0</xdr:colOff>
      <xdr:row>5</xdr:row>
      <xdr:rowOff>0</xdr:rowOff>
    </xdr:from>
    <xdr:to>
      <xdr:col>5</xdr:col>
      <xdr:colOff>838200</xdr:colOff>
      <xdr:row>5</xdr:row>
      <xdr:rowOff>203199</xdr:rowOff>
    </xdr:to>
    <xdr:sp macro="" textlink="">
      <xdr:nvSpPr>
        <xdr:cNvPr id="8" name="5 Rectángulo">
          <a:extLst>
            <a:ext uri="{FF2B5EF4-FFF2-40B4-BE49-F238E27FC236}">
              <a16:creationId xmlns:a16="http://schemas.microsoft.com/office/drawing/2014/main" id="{00000000-0008-0000-0000-000008000000}"/>
            </a:ext>
          </a:extLst>
        </xdr:cNvPr>
        <xdr:cNvSpPr/>
      </xdr:nvSpPr>
      <xdr:spPr>
        <a:xfrm>
          <a:off x="5934075" y="847725"/>
          <a:ext cx="838200" cy="203199"/>
        </a:xfrm>
        <a:prstGeom prst="rect">
          <a:avLst/>
        </a:prstGeom>
        <a:noFill/>
      </xdr:spPr>
      <xdr:txBody>
        <a:bodyPr wrap="square" lIns="91440" tIns="45720" rIns="91440" bIns="4572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sz="800" b="0" cap="none" spc="0">
              <a:ln>
                <a:noFill/>
              </a:ln>
              <a:solidFill>
                <a:schemeClr val="tx1"/>
              </a:solidFill>
              <a:effectLst/>
              <a:latin typeface="Century Schoolbook" pitchFamily="18" charset="0"/>
              <a:ea typeface="Verdana" pitchFamily="34" charset="0"/>
              <a:cs typeface="Verdana" pitchFamily="34" charset="0"/>
            </a:rPr>
            <a:t>CECyT</a:t>
          </a:r>
          <a:r>
            <a:rPr lang="es-MX" sz="800" b="0" cap="none" spc="0" baseline="0">
              <a:ln>
                <a:noFill/>
              </a:ln>
              <a:solidFill>
                <a:schemeClr val="tx1"/>
              </a:solidFill>
              <a:effectLst/>
              <a:latin typeface="Century Schoolbook" pitchFamily="18" charset="0"/>
              <a:ea typeface="Verdana" pitchFamily="34" charset="0"/>
              <a:cs typeface="Verdana" pitchFamily="34" charset="0"/>
            </a:rPr>
            <a:t> No. 1</a:t>
          </a:r>
        </a:p>
        <a:p>
          <a:r>
            <a:rPr lang="es-MX" sz="800" b="0" cap="none" spc="0" baseline="0">
              <a:ln>
                <a:noFill/>
              </a:ln>
              <a:solidFill>
                <a:schemeClr val="tx1"/>
              </a:solidFill>
              <a:effectLst/>
              <a:latin typeface="Century Schoolbook" pitchFamily="18" charset="0"/>
              <a:ea typeface="Verdana" pitchFamily="34" charset="0"/>
              <a:cs typeface="Verdana" pitchFamily="34" charset="0"/>
            </a:rPr>
            <a:t>    "G.V.V"</a:t>
          </a:r>
        </a:p>
        <a:p>
          <a:endParaRPr lang="es-MX" sz="800" b="0" cap="none" spc="0">
            <a:ln>
              <a:noFill/>
            </a:ln>
            <a:solidFill>
              <a:schemeClr val="tx1"/>
            </a:solidFill>
            <a:effectLst/>
            <a:latin typeface="Verdana" pitchFamily="34" charset="0"/>
            <a:ea typeface="Verdana" pitchFamily="34" charset="0"/>
            <a:cs typeface="Verdana"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a13989" displayName="Tabla13989" ref="A32:G33" totalsRowShown="0" headerRowDxfId="63" dataDxfId="62">
  <tableColumns count="7">
    <tableColumn id="1" xr3:uid="{00000000-0010-0000-0000-000001000000}" name="UNIDADES DE APRENDIZAJE" dataDxfId="61"/>
    <tableColumn id="2" xr3:uid="{00000000-0010-0000-0000-000002000000}" name="VALOR EN CRÉDITOS" dataDxfId="60"/>
    <tableColumn id="3" xr3:uid="{00000000-0010-0000-0000-000003000000}" name="CALIFICACIÓN" dataDxfId="59"/>
    <tableColumn id="4" xr3:uid="{00000000-0010-0000-0000-000004000000}" name="CRÉDITOS OBTENIDOS" dataDxfId="58"/>
    <tableColumn id="5" xr3:uid="{00000000-0010-0000-0000-000005000000}" name="ACREDITACIÓN" dataDxfId="57"/>
    <tableColumn id="6" xr3:uid="{00000000-0010-0000-0000-000006000000}" name="CARGA ACADÉMICA" dataDxfId="56"/>
    <tableColumn id="7" xr3:uid="{00000000-0010-0000-0000-000007000000}" name="Columna1" dataDxf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1000000}" name="Tabla1261015" displayName="Tabla1261015" ref="A18:G19" totalsRowShown="0" headerRowDxfId="54" dataDxfId="53">
  <tableColumns count="7">
    <tableColumn id="1" xr3:uid="{00000000-0010-0000-0100-000001000000}" name="UNIDADES DE APRENDIZAJE" dataDxfId="52" totalsRowDxfId="51"/>
    <tableColumn id="2" xr3:uid="{00000000-0010-0000-0100-000002000000}" name="VALOR EN CRÉDITOS" dataDxfId="50" totalsRowDxfId="49"/>
    <tableColumn id="3" xr3:uid="{00000000-0010-0000-0100-000003000000}" name="CALIFICACIÓN" dataDxfId="48" totalsRowDxfId="47"/>
    <tableColumn id="4" xr3:uid="{00000000-0010-0000-0100-000004000000}" name="CRÉDITOS OBTENIDOS" dataDxfId="46" totalsRowDxfId="45"/>
    <tableColumn id="5" xr3:uid="{00000000-0010-0000-0100-000005000000}" name="ACREDITACIÓN" dataDxfId="44" totalsRowDxfId="43"/>
    <tableColumn id="7" xr3:uid="{00000000-0010-0000-0100-000007000000}" name="CARGA ACADÉMICA" dataDxfId="42"/>
    <tableColumn id="6" xr3:uid="{00000000-0010-0000-0100-000006000000}" name="Columna2" dataDxfId="4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a134271116" displayName="Tabla134271116" ref="A46:G47" totalsRowShown="0" headerRowDxfId="40" dataDxfId="39">
  <tableColumns count="7">
    <tableColumn id="1" xr3:uid="{00000000-0010-0000-0200-000001000000}" name="UNIDADES DE APRENDIZAJE" dataDxfId="38"/>
    <tableColumn id="2" xr3:uid="{00000000-0010-0000-0200-000002000000}" name="VALOR EN CRÉDITOS" dataDxfId="37"/>
    <tableColumn id="3" xr3:uid="{00000000-0010-0000-0200-000003000000}" name="CALIFICACIÓN" dataDxfId="36"/>
    <tableColumn id="4" xr3:uid="{00000000-0010-0000-0200-000004000000}" name="CRÉDITOS OBTENIDOS" dataDxfId="35"/>
    <tableColumn id="5" xr3:uid="{00000000-0010-0000-0200-000005000000}" name="ACREDITACIÓN" dataDxfId="34"/>
    <tableColumn id="6" xr3:uid="{00000000-0010-0000-0200-000006000000}" name="CARGA ACADÉMICA" dataDxfId="33"/>
    <tableColumn id="7" xr3:uid="{00000000-0010-0000-0200-000007000000}" name="Columna1" dataDxfId="3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a1345281217" displayName="Tabla1345281217" ref="A62:G63" totalsRowShown="0" headerRowDxfId="31" dataDxfId="30">
  <tableColumns count="7">
    <tableColumn id="1" xr3:uid="{00000000-0010-0000-0300-000001000000}" name="UNIDADES DE APRENDIZAJE" dataDxfId="29"/>
    <tableColumn id="2" xr3:uid="{00000000-0010-0000-0300-000002000000}" name="VALOR EN CRÉDITOS" dataDxfId="28"/>
    <tableColumn id="3" xr3:uid="{00000000-0010-0000-0300-000003000000}" name="CALIFICACIÓN" dataDxfId="27"/>
    <tableColumn id="4" xr3:uid="{00000000-0010-0000-0300-000004000000}" name="CRÉDITOS OBTENIDOS" dataDxfId="26"/>
    <tableColumn id="5" xr3:uid="{00000000-0010-0000-0300-000005000000}" name="ACREDITACIÓN" dataDxfId="25"/>
    <tableColumn id="6" xr3:uid="{00000000-0010-0000-0300-000006000000}" name="CARGA ACADÉMICA" dataDxfId="24"/>
    <tableColumn id="7" xr3:uid="{00000000-0010-0000-0300-000007000000}" name="Columna1" dataDxfId="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la13456291318" displayName="Tabla13456291318" ref="A77:G78" totalsRowShown="0" headerRowDxfId="22" dataDxfId="21">
  <tableColumns count="7">
    <tableColumn id="1" xr3:uid="{00000000-0010-0000-0400-000001000000}" name="UNIDADES DE APRENDIZAJE" dataDxfId="20"/>
    <tableColumn id="2" xr3:uid="{00000000-0010-0000-0400-000002000000}" name="VALOR EN CRÉDITOS" dataDxfId="19"/>
    <tableColumn id="3" xr3:uid="{00000000-0010-0000-0400-000003000000}" name="CALIFICACIÓN" dataDxfId="18"/>
    <tableColumn id="4" xr3:uid="{00000000-0010-0000-0400-000004000000}" name="CRÉDITOS OBTENIDOS" dataDxfId="17"/>
    <tableColumn id="5" xr3:uid="{00000000-0010-0000-0400-000005000000}" name="ACREDITACIÓN" dataDxfId="16"/>
    <tableColumn id="6" xr3:uid="{00000000-0010-0000-0400-000006000000}" name="CARGA ACADÉMICA" dataDxfId="15"/>
    <tableColumn id="7" xr3:uid="{00000000-0010-0000-0400-000007000000}" name="Columna1" dataDxfId="1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la134567301419" displayName="Tabla134567301419" ref="A92:G93" totalsRowShown="0" headerRowDxfId="13" dataDxfId="12">
  <tableColumns count="7">
    <tableColumn id="1" xr3:uid="{00000000-0010-0000-0500-000001000000}" name="UNIDADES DE APRENDIZAJE" dataDxfId="11"/>
    <tableColumn id="2" xr3:uid="{00000000-0010-0000-0500-000002000000}" name="VALOR EN CRÉDITOS" dataDxfId="10"/>
    <tableColumn id="3" xr3:uid="{00000000-0010-0000-0500-000003000000}" name="CALIFICACIÓN" dataDxfId="9"/>
    <tableColumn id="4" xr3:uid="{00000000-0010-0000-0500-000004000000}" name="CRÉDITOS OBTENIDOS" dataDxfId="8"/>
    <tableColumn id="5" xr3:uid="{00000000-0010-0000-0500-000005000000}" name="ACREDITACIÓN" dataDxfId="7"/>
    <tableColumn id="6" xr3:uid="{00000000-0010-0000-0500-000006000000}" name="CARGA ACADÉMICA" dataDxfId="6"/>
    <tableColumn id="7" xr3:uid="{00000000-0010-0000-0500-000007000000}" name="Columna1" dataDxfId="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0"/>
  <sheetViews>
    <sheetView tabSelected="1" zoomScaleNormal="100" zoomScalePageLayoutView="160" workbookViewId="0">
      <selection activeCell="B1" sqref="B1:F1"/>
    </sheetView>
  </sheetViews>
  <sheetFormatPr baseColWidth="10" defaultColWidth="0" defaultRowHeight="12.75" customHeight="1" zeroHeight="1" x14ac:dyDescent="0.2"/>
  <cols>
    <col min="1" max="1" width="33.375" customWidth="1"/>
    <col min="2" max="2" width="9.25" customWidth="1"/>
    <col min="3" max="3" width="13.25" customWidth="1"/>
    <col min="4" max="4" width="10.75" customWidth="1"/>
    <col min="5" max="5" width="11.25" customWidth="1"/>
    <col min="6" max="6" width="11.125" customWidth="1"/>
    <col min="7" max="9" width="11" style="23" hidden="1" customWidth="1"/>
    <col min="10" max="10" width="2.25" style="23" hidden="1" customWidth="1"/>
    <col min="11" max="11" width="11" style="23" hidden="1" customWidth="1"/>
    <col min="12" max="16384" width="11" style="23" hidden="1"/>
  </cols>
  <sheetData>
    <row r="1" spans="1:12" ht="14.25" x14ac:dyDescent="0.2">
      <c r="A1" s="46" t="s">
        <v>51</v>
      </c>
      <c r="B1" s="93"/>
      <c r="C1" s="93"/>
      <c r="D1" s="93"/>
      <c r="E1" s="93"/>
      <c r="F1" s="93"/>
      <c r="G1" s="22"/>
      <c r="H1" s="22"/>
      <c r="I1" s="22"/>
      <c r="J1" s="22"/>
    </row>
    <row r="2" spans="1:12" ht="15" x14ac:dyDescent="0.2">
      <c r="A2" s="46" t="s">
        <v>52</v>
      </c>
      <c r="B2" s="94"/>
      <c r="C2" s="94"/>
      <c r="D2" s="59" t="s">
        <v>53</v>
      </c>
      <c r="E2" s="78" t="s">
        <v>112</v>
      </c>
      <c r="F2" s="78" t="s">
        <v>113</v>
      </c>
      <c r="G2" s="42"/>
      <c r="H2" s="42"/>
      <c r="I2" s="42"/>
      <c r="L2" s="24"/>
    </row>
    <row r="3" spans="1:12" ht="15" x14ac:dyDescent="0.2">
      <c r="A3" s="95" t="str">
        <f>IF(B2&lt;&gt;"",IF(E6&gt;E12,"NO PROCEDE POR EXCEDER TIEMPO",IF(AND(D108=0,E8&lt;=E11),"PROCEDE",IF(AND(D108&lt;&gt;0,E8&lt;=E12+1),"PROCEDE","NO PROCEDE POR EXCEDER CARGA"))),"")</f>
        <v/>
      </c>
      <c r="B3" s="95"/>
      <c r="C3" s="95"/>
      <c r="D3" s="95"/>
      <c r="E3" s="95"/>
      <c r="F3" s="95"/>
    </row>
    <row r="4" spans="1:12" ht="19.5" customHeight="1" x14ac:dyDescent="0.2">
      <c r="A4" s="96" t="str">
        <f>IF(A3="PROCEDE", IF(E9=0,"REINSCRIPCIÓN A UN NUMERO DE CRÉDITOS COMPRENDIDO ENTRE LA CARGA MÍNIMA Y LA MÁXIMA**",IF(F8&gt;E10,"INSCRIBIR NUEVAS UNIDADES DE APRENDIZAJE Y RECURSAR ADEUDOS NO RECURSADOS PREVIAMENTE (SUJETO A CUPO)**","RECURSAR ADEUDOS (NO RECURSADOS PREVIAMENTE) E INSCRIBIR NUEVAS UNIDADES DE APRENDIZAJE (SUJETO A CUPO)**")),IF(A3="NO PROCEDE POR EXCEDER CARGA",IF(AND(E9&gt;E12,F8&lt;=0),"PROCEDE RECURSAR ADEUDOS (NO RECURSADOS PREVIAMENTE) HASTA LA CARGA MEDIA Y PRESENTAR ETS AL FINALIZAR EL PERIODO**",""),""))</f>
        <v/>
      </c>
      <c r="B4" s="96"/>
      <c r="C4" s="96"/>
      <c r="D4" s="96"/>
      <c r="E4" s="96"/>
      <c r="F4" s="96"/>
    </row>
    <row r="5" spans="1:12" ht="3" customHeight="1" thickBot="1" x14ac:dyDescent="0.25">
      <c r="A5" s="54"/>
      <c r="B5" s="54"/>
      <c r="C5" s="54"/>
      <c r="D5" s="54"/>
      <c r="E5" s="54"/>
      <c r="F5" s="54"/>
    </row>
    <row r="6" spans="1:12" ht="30.75" customHeight="1" thickBot="1" x14ac:dyDescent="0.25">
      <c r="A6" s="31" t="s">
        <v>68</v>
      </c>
      <c r="B6" s="32">
        <f>VALUE(C6)</f>
        <v>0</v>
      </c>
      <c r="C6" s="67">
        <f>IF(B2&lt;&gt;"",IF(LEN(B2)=10,MID(B2,1,4),""),0)</f>
        <v>0</v>
      </c>
      <c r="D6" s="3" t="s">
        <v>67</v>
      </c>
      <c r="E6" s="29">
        <f>IF(B8&lt;1,0,IF(B8&lt;9,(B12)/(9-B8),"EXCE-DIDO"))</f>
        <v>0</v>
      </c>
      <c r="F6" s="4"/>
      <c r="G6" s="2"/>
      <c r="H6" s="2"/>
      <c r="I6" s="2"/>
      <c r="J6" s="2"/>
    </row>
    <row r="7" spans="1:12" ht="26.25" customHeight="1" thickBot="1" x14ac:dyDescent="0.25">
      <c r="A7" s="31" t="s">
        <v>95</v>
      </c>
      <c r="B7" s="65">
        <v>2021</v>
      </c>
      <c r="C7" s="101" t="s">
        <v>96</v>
      </c>
      <c r="D7" s="102"/>
      <c r="E7" s="68">
        <f>(E6)/(E12)*100</f>
        <v>0</v>
      </c>
      <c r="L7" s="24"/>
    </row>
    <row r="8" spans="1:12" ht="18" x14ac:dyDescent="0.25">
      <c r="A8" s="35" t="s">
        <v>47</v>
      </c>
      <c r="B8" s="30">
        <f>IF(AND(B6&lt;&gt;0,OR(F2="1",F2="2")),((E2*2)-(B6*2)+F2-1)-B9,0)</f>
        <v>0</v>
      </c>
      <c r="C8" s="5"/>
      <c r="D8" s="38" t="s">
        <v>64</v>
      </c>
      <c r="E8" s="51">
        <f>SUM(H20:H102)</f>
        <v>0</v>
      </c>
      <c r="F8" s="36">
        <f>E12-E9</f>
        <v>40.850333333333339</v>
      </c>
    </row>
    <row r="9" spans="1:12" x14ac:dyDescent="0.2">
      <c r="A9" s="45" t="s">
        <v>84</v>
      </c>
      <c r="B9" s="69"/>
      <c r="C9" s="5"/>
      <c r="D9" s="38" t="s">
        <v>65</v>
      </c>
      <c r="E9" s="58">
        <f>SUM(I20:I102)</f>
        <v>0</v>
      </c>
      <c r="F9" s="37" t="str">
        <f>IF(E9&lt;E6,1,"")</f>
        <v/>
      </c>
    </row>
    <row r="10" spans="1:12" x14ac:dyDescent="0.2">
      <c r="A10" s="38" t="s">
        <v>69</v>
      </c>
      <c r="B10" s="52">
        <f>SUM(B29,B43,B58,B73,B88,B103)</f>
        <v>245.10200000000003</v>
      </c>
      <c r="C10" s="84" t="s">
        <v>72</v>
      </c>
      <c r="D10" s="84"/>
      <c r="E10" s="47">
        <v>27.23</v>
      </c>
      <c r="L10" s="24"/>
    </row>
    <row r="11" spans="1:12" x14ac:dyDescent="0.2">
      <c r="A11" s="38" t="s">
        <v>70</v>
      </c>
      <c r="B11" s="52">
        <f>SUM(D29,D43,D58,D73,D88,D103)</f>
        <v>0</v>
      </c>
      <c r="C11" s="84" t="s">
        <v>73</v>
      </c>
      <c r="D11" s="84"/>
      <c r="E11" s="47">
        <v>81.7</v>
      </c>
    </row>
    <row r="12" spans="1:12" x14ac:dyDescent="0.2">
      <c r="A12" s="38" t="s">
        <v>71</v>
      </c>
      <c r="B12" s="53">
        <f>B10-B11</f>
        <v>245.10200000000003</v>
      </c>
      <c r="C12" s="84" t="s">
        <v>74</v>
      </c>
      <c r="D12" s="84"/>
      <c r="E12" s="48">
        <f>(B10)/(6)</f>
        <v>40.850333333333339</v>
      </c>
      <c r="F12" s="64" t="s">
        <v>98</v>
      </c>
    </row>
    <row r="13" spans="1:12" s="61" customFormat="1" ht="9.75" customHeight="1" x14ac:dyDescent="0.2">
      <c r="A13"/>
      <c r="B13" s="6"/>
      <c r="C13" s="7"/>
      <c r="D13" s="45" t="s">
        <v>91</v>
      </c>
      <c r="E13" s="70"/>
      <c r="F13" s="70"/>
    </row>
    <row r="14" spans="1:12" ht="18" customHeight="1" x14ac:dyDescent="0.2">
      <c r="A14" s="97" t="str">
        <f>IF(E6&lt;=E12,IF(E8&lt;E6,"LA CARGA ACADÉMICA DEL PERIODO ESCOLAR DEBE SER MAYOR AL COCIENTE DEL ART. 52",""),"")</f>
        <v/>
      </c>
      <c r="B14" s="97"/>
      <c r="C14" s="98" t="str">
        <f>IF(A3="PROCEDE",IF(E8&lt;E10,"LA CARGA ACADÉMICA DEBE SER SUPERIOR A LA CARGA MÍNIMA",IF(AND(D108=0,E8&gt;E11),"LA CARGA ACADÉMICA DEBE SER INFERIOR A LA CARGA MÁXIMA",IF(AND(D108&lt;&gt;0,E8&gt;E12+1),"LA CARGA ACADÉMICA DEBE SER INFERIOR A LA MEDIA",""))),"")</f>
        <v/>
      </c>
      <c r="D14" s="98"/>
      <c r="E14" s="98"/>
      <c r="F14" s="98"/>
    </row>
    <row r="15" spans="1:12" x14ac:dyDescent="0.2">
      <c r="A15" s="99" t="s">
        <v>90</v>
      </c>
      <c r="B15" s="99"/>
      <c r="C15" s="99"/>
      <c r="D15" s="99"/>
      <c r="E15" s="99"/>
      <c r="F15" s="99"/>
      <c r="G15" s="43"/>
      <c r="H15" s="43"/>
      <c r="I15" s="43"/>
      <c r="J15" s="43"/>
    </row>
    <row r="16" spans="1:12" ht="63.75" customHeight="1" x14ac:dyDescent="0.2">
      <c r="A16" s="100" t="s">
        <v>97</v>
      </c>
      <c r="B16" s="100"/>
      <c r="C16" s="100"/>
      <c r="D16" s="100"/>
      <c r="E16" s="100"/>
      <c r="F16" s="100"/>
      <c r="G16" s="25"/>
      <c r="H16" s="25"/>
      <c r="I16" s="25"/>
      <c r="J16" s="25"/>
    </row>
    <row r="17" spans="1:11" x14ac:dyDescent="0.2">
      <c r="A17" t="s">
        <v>40</v>
      </c>
      <c r="C17" s="92" t="s">
        <v>54</v>
      </c>
      <c r="D17" s="92"/>
      <c r="E17" s="92" t="s">
        <v>55</v>
      </c>
      <c r="F17" s="92"/>
    </row>
    <row r="18" spans="1:11" ht="21" x14ac:dyDescent="0.2">
      <c r="A18" s="79" t="s">
        <v>46</v>
      </c>
      <c r="B18" s="80" t="s">
        <v>49</v>
      </c>
      <c r="C18" s="80" t="s">
        <v>48</v>
      </c>
      <c r="D18" s="80" t="s">
        <v>50</v>
      </c>
      <c r="E18" s="81" t="s">
        <v>92</v>
      </c>
      <c r="F18" s="80" t="s">
        <v>93</v>
      </c>
      <c r="G18" s="26" t="s">
        <v>66</v>
      </c>
      <c r="K18" s="26"/>
    </row>
    <row r="19" spans="1:11" x14ac:dyDescent="0.2">
      <c r="A19" s="71"/>
      <c r="B19" s="71"/>
      <c r="C19" s="71"/>
      <c r="D19" s="72"/>
      <c r="E19" s="73"/>
      <c r="F19" s="74" t="s">
        <v>60</v>
      </c>
      <c r="G19" s="1"/>
      <c r="K19" s="1"/>
    </row>
    <row r="20" spans="1:11" x14ac:dyDescent="0.2">
      <c r="A20" s="9" t="s">
        <v>0</v>
      </c>
      <c r="B20" s="10">
        <v>5.62</v>
      </c>
      <c r="C20" s="75"/>
      <c r="D20" s="12">
        <f>IF(AND(C20&lt;=10,C20&gt;=6),(B20),(0))</f>
        <v>0</v>
      </c>
      <c r="E20" s="11" t="str">
        <f>IF(AND(C20&gt;=6,C20&lt;=10),"APROBADA",IF(AND(C20&gt;=0,C20&lt;6,C20&lt;&gt;""),"REPROBADA",""))</f>
        <v/>
      </c>
      <c r="F20" s="76"/>
      <c r="G20" s="27"/>
      <c r="H20" s="23">
        <f>IF(OR(AND(E20&lt;&gt;"APROBADA",OR(F20="x",F20="X")),E20="REPROBADA"),B20,0)</f>
        <v>0</v>
      </c>
      <c r="I20" s="23">
        <f t="shared" ref="I20:I28" si="0">IF(E20="REPROBADA",B20,0)</f>
        <v>0</v>
      </c>
      <c r="K20" s="1"/>
    </row>
    <row r="21" spans="1:11" x14ac:dyDescent="0.2">
      <c r="A21" s="9" t="s">
        <v>6</v>
      </c>
      <c r="B21" s="10">
        <v>4.5</v>
      </c>
      <c r="C21" s="75"/>
      <c r="D21" s="12">
        <f t="shared" ref="D21:D28" si="1">IF(AND(C21&lt;=10,C21&gt;=6),(B21),(0))</f>
        <v>0</v>
      </c>
      <c r="E21" s="11" t="str">
        <f t="shared" ref="E21:E28" si="2">IF(AND(C21&gt;=6,C21&lt;=10),"APROBADA",IF(AND(C21&gt;=0,C21&lt;6,C21&lt;&gt;""),"REPROBADA",""))</f>
        <v/>
      </c>
      <c r="F21" s="76"/>
      <c r="G21" s="27"/>
      <c r="H21" s="23">
        <f t="shared" ref="H21:H28" si="3">IF(OR(AND(E21&lt;&gt;"APROBADA",OR(F21="x",F21="X")),E21="REPROBADA"),B21,0)</f>
        <v>0</v>
      </c>
      <c r="I21" s="23">
        <f t="shared" si="0"/>
        <v>0</v>
      </c>
      <c r="K21" s="1"/>
    </row>
    <row r="22" spans="1:11" x14ac:dyDescent="0.2">
      <c r="A22" s="9" t="s">
        <v>4</v>
      </c>
      <c r="B22" s="10">
        <v>4.5</v>
      </c>
      <c r="C22" s="75"/>
      <c r="D22" s="12">
        <f t="shared" si="1"/>
        <v>0</v>
      </c>
      <c r="E22" s="11" t="str">
        <f t="shared" si="2"/>
        <v/>
      </c>
      <c r="F22" s="77"/>
      <c r="G22" s="27"/>
      <c r="H22" s="23">
        <f t="shared" si="3"/>
        <v>0</v>
      </c>
      <c r="I22" s="23">
        <f t="shared" si="0"/>
        <v>0</v>
      </c>
      <c r="K22" s="44"/>
    </row>
    <row r="23" spans="1:11" x14ac:dyDescent="0.2">
      <c r="A23" s="9" t="s">
        <v>5</v>
      </c>
      <c r="B23" s="10">
        <v>5.62</v>
      </c>
      <c r="C23" s="75"/>
      <c r="D23" s="12">
        <f t="shared" si="1"/>
        <v>0</v>
      </c>
      <c r="E23" s="11" t="str">
        <f t="shared" si="2"/>
        <v/>
      </c>
      <c r="F23" s="76"/>
      <c r="G23" s="27"/>
      <c r="H23" s="23">
        <f t="shared" si="3"/>
        <v>0</v>
      </c>
      <c r="I23" s="23">
        <f t="shared" si="0"/>
        <v>0</v>
      </c>
      <c r="K23" s="1"/>
    </row>
    <row r="24" spans="1:11" x14ac:dyDescent="0.2">
      <c r="A24" s="9" t="s">
        <v>7</v>
      </c>
      <c r="B24" s="10">
        <v>3.37</v>
      </c>
      <c r="C24" s="75"/>
      <c r="D24" s="12">
        <f t="shared" si="1"/>
        <v>0</v>
      </c>
      <c r="E24" s="11" t="str">
        <f t="shared" si="2"/>
        <v/>
      </c>
      <c r="F24" s="76"/>
      <c r="G24" s="27"/>
      <c r="H24" s="23">
        <f t="shared" si="3"/>
        <v>0</v>
      </c>
      <c r="I24" s="23">
        <f t="shared" si="0"/>
        <v>0</v>
      </c>
      <c r="K24" s="1"/>
    </row>
    <row r="25" spans="1:11" x14ac:dyDescent="0.2">
      <c r="A25" s="9" t="s">
        <v>1</v>
      </c>
      <c r="B25" s="10">
        <v>4.5</v>
      </c>
      <c r="C25" s="75"/>
      <c r="D25" s="12">
        <f t="shared" si="1"/>
        <v>0</v>
      </c>
      <c r="E25" s="11" t="str">
        <f t="shared" si="2"/>
        <v/>
      </c>
      <c r="F25" s="76"/>
      <c r="G25" s="27"/>
      <c r="H25" s="23">
        <f t="shared" si="3"/>
        <v>0</v>
      </c>
      <c r="I25" s="23">
        <f t="shared" si="0"/>
        <v>0</v>
      </c>
      <c r="K25" s="1"/>
    </row>
    <row r="26" spans="1:11" x14ac:dyDescent="0.2">
      <c r="A26" s="9" t="s">
        <v>16</v>
      </c>
      <c r="B26" s="57">
        <v>1E-3</v>
      </c>
      <c r="C26" s="75"/>
      <c r="D26" s="66">
        <f t="shared" si="1"/>
        <v>0</v>
      </c>
      <c r="E26" s="11" t="str">
        <f t="shared" si="2"/>
        <v/>
      </c>
      <c r="F26" s="76"/>
      <c r="G26" s="27"/>
      <c r="H26" s="23">
        <f t="shared" si="3"/>
        <v>0</v>
      </c>
      <c r="I26" s="23">
        <f t="shared" si="0"/>
        <v>0</v>
      </c>
      <c r="K26" s="1"/>
    </row>
    <row r="27" spans="1:11" x14ac:dyDescent="0.2">
      <c r="A27" s="9" t="s">
        <v>82</v>
      </c>
      <c r="B27" s="10">
        <v>3.37</v>
      </c>
      <c r="C27" s="75"/>
      <c r="D27" s="12">
        <f t="shared" si="1"/>
        <v>0</v>
      </c>
      <c r="E27" s="11" t="str">
        <f t="shared" si="2"/>
        <v/>
      </c>
      <c r="F27" s="76"/>
      <c r="G27" s="27"/>
      <c r="H27" s="23">
        <f t="shared" si="3"/>
        <v>0</v>
      </c>
      <c r="I27" s="23">
        <f t="shared" si="0"/>
        <v>0</v>
      </c>
      <c r="K27" s="1"/>
    </row>
    <row r="28" spans="1:11" x14ac:dyDescent="0.2">
      <c r="A28" s="9" t="s">
        <v>8</v>
      </c>
      <c r="B28" s="10">
        <v>3.37</v>
      </c>
      <c r="C28" s="75"/>
      <c r="D28" s="12">
        <f t="shared" si="1"/>
        <v>0</v>
      </c>
      <c r="E28" s="11" t="str">
        <f t="shared" si="2"/>
        <v/>
      </c>
      <c r="F28" s="76"/>
      <c r="G28" s="27"/>
      <c r="H28" s="23">
        <f t="shared" si="3"/>
        <v>0</v>
      </c>
      <c r="I28" s="23">
        <f t="shared" si="0"/>
        <v>0</v>
      </c>
      <c r="K28" s="1"/>
    </row>
    <row r="29" spans="1:11" x14ac:dyDescent="0.2">
      <c r="A29" s="8"/>
      <c r="B29" s="55">
        <f>SUM(B20:B28)</f>
        <v>34.851000000000006</v>
      </c>
      <c r="C29" s="14"/>
      <c r="D29" s="55">
        <f>SUM(D20:D28)</f>
        <v>0</v>
      </c>
      <c r="E29" s="13"/>
      <c r="F29" s="33">
        <f>COUNTIF(H20:H28,"&lt;&gt;0")</f>
        <v>0</v>
      </c>
      <c r="G29" s="1"/>
      <c r="K29" s="1"/>
    </row>
    <row r="30" spans="1:11" x14ac:dyDescent="0.2">
      <c r="A30" s="8"/>
      <c r="B30" s="14"/>
      <c r="C30" s="14"/>
      <c r="D30" s="14"/>
      <c r="E30" s="15"/>
      <c r="F30" s="49">
        <f>SUM(H20:H28)</f>
        <v>0</v>
      </c>
      <c r="G30" s="1"/>
      <c r="K30" s="1"/>
    </row>
    <row r="31" spans="1:11" x14ac:dyDescent="0.2">
      <c r="A31" t="s">
        <v>41</v>
      </c>
    </row>
    <row r="32" spans="1:11" s="63" customFormat="1" ht="21" x14ac:dyDescent="0.2">
      <c r="A32" s="79" t="s">
        <v>46</v>
      </c>
      <c r="B32" s="80" t="s">
        <v>49</v>
      </c>
      <c r="C32" s="80" t="s">
        <v>48</v>
      </c>
      <c r="D32" s="80" t="s">
        <v>50</v>
      </c>
      <c r="E32" s="81" t="s">
        <v>92</v>
      </c>
      <c r="F32" s="80" t="s">
        <v>93</v>
      </c>
      <c r="G32" s="62" t="s">
        <v>63</v>
      </c>
    </row>
    <row r="33" spans="1:9" x14ac:dyDescent="0.2">
      <c r="A33" s="71"/>
      <c r="B33" s="71"/>
      <c r="C33" s="71"/>
      <c r="D33" s="72"/>
      <c r="E33" s="73"/>
      <c r="F33" s="74" t="s">
        <v>60</v>
      </c>
      <c r="G33" s="1"/>
    </row>
    <row r="34" spans="1:9" x14ac:dyDescent="0.2">
      <c r="A34" s="9" t="s">
        <v>2</v>
      </c>
      <c r="B34" s="10">
        <v>5.62</v>
      </c>
      <c r="C34" s="75"/>
      <c r="D34" s="12">
        <f t="shared" ref="D34:D42" si="4">IF(AND(C34&lt;=10,C34&gt;=6),(B34),(0))</f>
        <v>0</v>
      </c>
      <c r="E34" s="11" t="str">
        <f t="shared" ref="E34:E42" si="5">IF(AND(C34&gt;=6,C34&lt;=10),"APROBADA",IF(AND(C34&gt;=0,C34&lt;6,C34&lt;&gt;""),"REPROBADA",""))</f>
        <v/>
      </c>
      <c r="F34" s="76"/>
      <c r="G34" s="28"/>
      <c r="H34" s="23">
        <f t="shared" ref="H34:H42" si="6">IF(OR(AND(E34&lt;&gt;"APROBADA",OR(F34="x",F34="X")),E34="REPROBADA"),B34,0)</f>
        <v>0</v>
      </c>
      <c r="I34" s="23">
        <f t="shared" ref="I34:I42" si="7">IF(E34="REPROBADA",B34,0)</f>
        <v>0</v>
      </c>
    </row>
    <row r="35" spans="1:9" x14ac:dyDescent="0.2">
      <c r="A35" s="9" t="s">
        <v>3</v>
      </c>
      <c r="B35" s="10">
        <v>3.37</v>
      </c>
      <c r="C35" s="75"/>
      <c r="D35" s="12">
        <f t="shared" si="4"/>
        <v>0</v>
      </c>
      <c r="E35" s="11" t="str">
        <f t="shared" si="5"/>
        <v/>
      </c>
      <c r="F35" s="76"/>
      <c r="G35" s="28"/>
      <c r="H35" s="23">
        <f t="shared" si="6"/>
        <v>0</v>
      </c>
      <c r="I35" s="23">
        <f t="shared" si="7"/>
        <v>0</v>
      </c>
    </row>
    <row r="36" spans="1:9" x14ac:dyDescent="0.2">
      <c r="A36" s="9" t="s">
        <v>9</v>
      </c>
      <c r="B36" s="10">
        <v>4.5</v>
      </c>
      <c r="C36" s="75"/>
      <c r="D36" s="12">
        <f t="shared" si="4"/>
        <v>0</v>
      </c>
      <c r="E36" s="11" t="str">
        <f t="shared" si="5"/>
        <v/>
      </c>
      <c r="F36" s="76"/>
      <c r="G36" s="28"/>
      <c r="H36" s="23">
        <f t="shared" si="6"/>
        <v>0</v>
      </c>
      <c r="I36" s="23">
        <f t="shared" si="7"/>
        <v>0</v>
      </c>
    </row>
    <row r="37" spans="1:9" x14ac:dyDescent="0.2">
      <c r="A37" s="9" t="s">
        <v>10</v>
      </c>
      <c r="B37" s="10">
        <v>5.62</v>
      </c>
      <c r="C37" s="75"/>
      <c r="D37" s="12">
        <f t="shared" si="4"/>
        <v>0</v>
      </c>
      <c r="E37" s="11" t="str">
        <f t="shared" si="5"/>
        <v/>
      </c>
      <c r="F37" s="76"/>
      <c r="G37" s="28"/>
      <c r="H37" s="23">
        <f t="shared" si="6"/>
        <v>0</v>
      </c>
      <c r="I37" s="23">
        <f t="shared" si="7"/>
        <v>0</v>
      </c>
    </row>
    <row r="38" spans="1:9" x14ac:dyDescent="0.2">
      <c r="A38" s="9" t="s">
        <v>11</v>
      </c>
      <c r="B38" s="10">
        <v>4.5</v>
      </c>
      <c r="C38" s="75"/>
      <c r="D38" s="12">
        <f t="shared" si="4"/>
        <v>0</v>
      </c>
      <c r="E38" s="11" t="str">
        <f t="shared" si="5"/>
        <v/>
      </c>
      <c r="F38" s="76"/>
      <c r="G38" s="28"/>
      <c r="H38" s="23">
        <f t="shared" si="6"/>
        <v>0</v>
      </c>
      <c r="I38" s="23">
        <f t="shared" si="7"/>
        <v>0</v>
      </c>
    </row>
    <row r="39" spans="1:9" x14ac:dyDescent="0.2">
      <c r="A39" s="9" t="s">
        <v>12</v>
      </c>
      <c r="B39" s="10">
        <v>5.62</v>
      </c>
      <c r="C39" s="75"/>
      <c r="D39" s="12">
        <f t="shared" si="4"/>
        <v>0</v>
      </c>
      <c r="E39" s="11" t="str">
        <f t="shared" si="5"/>
        <v/>
      </c>
      <c r="F39" s="76"/>
      <c r="G39" s="28"/>
      <c r="H39" s="23">
        <f t="shared" si="6"/>
        <v>0</v>
      </c>
      <c r="I39" s="23">
        <f t="shared" si="7"/>
        <v>0</v>
      </c>
    </row>
    <row r="40" spans="1:9" x14ac:dyDescent="0.2">
      <c r="A40" s="9" t="s">
        <v>13</v>
      </c>
      <c r="B40" s="10">
        <v>3.37</v>
      </c>
      <c r="C40" s="75"/>
      <c r="D40" s="12">
        <f t="shared" si="4"/>
        <v>0</v>
      </c>
      <c r="E40" s="11" t="str">
        <f t="shared" si="5"/>
        <v/>
      </c>
      <c r="F40" s="76"/>
      <c r="G40" s="28"/>
      <c r="H40" s="23">
        <f t="shared" si="6"/>
        <v>0</v>
      </c>
      <c r="I40" s="23">
        <f t="shared" si="7"/>
        <v>0</v>
      </c>
    </row>
    <row r="41" spans="1:9" x14ac:dyDescent="0.2">
      <c r="A41" s="9" t="s">
        <v>14</v>
      </c>
      <c r="B41" s="57">
        <v>1E-3</v>
      </c>
      <c r="C41" s="75"/>
      <c r="D41" s="66">
        <f t="shared" si="4"/>
        <v>0</v>
      </c>
      <c r="E41" s="11" t="str">
        <f t="shared" si="5"/>
        <v/>
      </c>
      <c r="F41" s="76"/>
      <c r="G41" s="28"/>
      <c r="H41" s="23">
        <f t="shared" si="6"/>
        <v>0</v>
      </c>
      <c r="I41" s="23">
        <f t="shared" si="7"/>
        <v>0</v>
      </c>
    </row>
    <row r="42" spans="1:9" x14ac:dyDescent="0.2">
      <c r="A42" s="9" t="s">
        <v>15</v>
      </c>
      <c r="B42" s="10">
        <v>3.37</v>
      </c>
      <c r="C42" s="75"/>
      <c r="D42" s="12">
        <f t="shared" si="4"/>
        <v>0</v>
      </c>
      <c r="E42" s="11" t="str">
        <f t="shared" si="5"/>
        <v/>
      </c>
      <c r="F42" s="76"/>
      <c r="G42" s="28"/>
      <c r="H42" s="23">
        <f t="shared" si="6"/>
        <v>0</v>
      </c>
      <c r="I42" s="23">
        <f t="shared" si="7"/>
        <v>0</v>
      </c>
    </row>
    <row r="43" spans="1:9" x14ac:dyDescent="0.2">
      <c r="A43" s="8"/>
      <c r="B43" s="55">
        <f>SUM(B34:B42)</f>
        <v>35.970999999999997</v>
      </c>
      <c r="C43" s="8"/>
      <c r="D43" s="55">
        <f>SUM(D34:D42)</f>
        <v>0</v>
      </c>
      <c r="E43" s="13"/>
      <c r="F43" s="33">
        <f>COUNTIF(H34:H42,"&lt;&gt;0")</f>
        <v>0</v>
      </c>
      <c r="G43" s="1"/>
    </row>
    <row r="44" spans="1:9" x14ac:dyDescent="0.2">
      <c r="A44" s="8"/>
      <c r="B44" s="14"/>
      <c r="C44" s="8"/>
      <c r="D44" s="14"/>
      <c r="E44" s="15"/>
      <c r="F44" s="49">
        <f>SUM(H34:H42)</f>
        <v>0</v>
      </c>
      <c r="G44" s="1"/>
    </row>
    <row r="45" spans="1:9" x14ac:dyDescent="0.2">
      <c r="A45" s="16" t="s">
        <v>42</v>
      </c>
    </row>
    <row r="46" spans="1:9" ht="21" x14ac:dyDescent="0.2">
      <c r="A46" s="79" t="s">
        <v>46</v>
      </c>
      <c r="B46" s="80" t="s">
        <v>49</v>
      </c>
      <c r="C46" s="80" t="s">
        <v>48</v>
      </c>
      <c r="D46" s="80" t="s">
        <v>50</v>
      </c>
      <c r="E46" s="81" t="s">
        <v>92</v>
      </c>
      <c r="F46" s="80" t="s">
        <v>93</v>
      </c>
      <c r="G46" s="26" t="s">
        <v>63</v>
      </c>
    </row>
    <row r="47" spans="1:9" x14ac:dyDescent="0.2">
      <c r="A47" s="71"/>
      <c r="B47" s="71"/>
      <c r="C47" s="71"/>
      <c r="D47" s="72"/>
      <c r="E47" s="73"/>
      <c r="F47" s="74" t="s">
        <v>60</v>
      </c>
      <c r="G47" s="1"/>
    </row>
    <row r="48" spans="1:9" x14ac:dyDescent="0.2">
      <c r="A48" s="9" t="s">
        <v>17</v>
      </c>
      <c r="B48" s="10">
        <v>5.62</v>
      </c>
      <c r="C48" s="75"/>
      <c r="D48" s="12">
        <f t="shared" ref="D48:D57" si="8">IF(AND(C48&lt;=10,C48&gt;=6),(B48),(0))</f>
        <v>0</v>
      </c>
      <c r="E48" s="11" t="str">
        <f t="shared" ref="E48:E57" si="9">IF(AND(C48&gt;=6,C48&lt;=10),"APROBADA",IF(AND(C48&gt;=0,C48&lt;6,C48&lt;&gt;""),"REPROBADA",""))</f>
        <v/>
      </c>
      <c r="F48" s="75"/>
      <c r="G48" s="28"/>
      <c r="H48" s="23">
        <f t="shared" ref="H48:H57" si="10">IF(OR(AND(E48&lt;&gt;"APROBADA",OR(F48="x",F48="X")),E48="REPROBADA"),B48,0)</f>
        <v>0</v>
      </c>
      <c r="I48" s="23">
        <f t="shared" ref="I48:I57" si="11">IF(E48="REPROBADA",B48,0)</f>
        <v>0</v>
      </c>
    </row>
    <row r="49" spans="1:9" x14ac:dyDescent="0.2">
      <c r="A49" s="9" t="s">
        <v>19</v>
      </c>
      <c r="B49" s="10">
        <v>5.62</v>
      </c>
      <c r="C49" s="75"/>
      <c r="D49" s="12">
        <f t="shared" si="8"/>
        <v>0</v>
      </c>
      <c r="E49" s="11" t="str">
        <f t="shared" si="9"/>
        <v/>
      </c>
      <c r="F49" s="75"/>
      <c r="G49" s="28"/>
      <c r="H49" s="23">
        <f t="shared" si="10"/>
        <v>0</v>
      </c>
      <c r="I49" s="23">
        <f t="shared" si="11"/>
        <v>0</v>
      </c>
    </row>
    <row r="50" spans="1:9" x14ac:dyDescent="0.2">
      <c r="A50" s="9" t="s">
        <v>18</v>
      </c>
      <c r="B50" s="10">
        <v>4.5</v>
      </c>
      <c r="C50" s="75"/>
      <c r="D50" s="12">
        <f t="shared" si="8"/>
        <v>0</v>
      </c>
      <c r="E50" s="11" t="str">
        <f t="shared" si="9"/>
        <v/>
      </c>
      <c r="F50" s="75"/>
      <c r="G50" s="28"/>
      <c r="H50" s="23">
        <f t="shared" si="10"/>
        <v>0</v>
      </c>
      <c r="I50" s="23">
        <f t="shared" si="11"/>
        <v>0</v>
      </c>
    </row>
    <row r="51" spans="1:9" x14ac:dyDescent="0.2">
      <c r="A51" s="9" t="s">
        <v>20</v>
      </c>
      <c r="B51" s="10">
        <v>6.75</v>
      </c>
      <c r="C51" s="75"/>
      <c r="D51" s="12">
        <f t="shared" si="8"/>
        <v>0</v>
      </c>
      <c r="E51" s="11" t="str">
        <f t="shared" si="9"/>
        <v/>
      </c>
      <c r="F51" s="75"/>
      <c r="G51" s="28"/>
      <c r="H51" s="23">
        <f t="shared" si="10"/>
        <v>0</v>
      </c>
      <c r="I51" s="23">
        <f t="shared" si="11"/>
        <v>0</v>
      </c>
    </row>
    <row r="52" spans="1:9" x14ac:dyDescent="0.2">
      <c r="A52" s="9" t="s">
        <v>94</v>
      </c>
      <c r="B52" s="10">
        <v>3.37</v>
      </c>
      <c r="C52" s="75"/>
      <c r="D52" s="12">
        <f t="shared" si="8"/>
        <v>0</v>
      </c>
      <c r="E52" s="11" t="str">
        <f t="shared" si="9"/>
        <v/>
      </c>
      <c r="F52" s="75"/>
      <c r="G52" s="28"/>
      <c r="H52" s="23">
        <f t="shared" si="10"/>
        <v>0</v>
      </c>
      <c r="I52" s="23">
        <f t="shared" si="11"/>
        <v>0</v>
      </c>
    </row>
    <row r="53" spans="1:9" x14ac:dyDescent="0.2">
      <c r="A53" s="9" t="s">
        <v>21</v>
      </c>
      <c r="B53" s="10">
        <v>5.62</v>
      </c>
      <c r="C53" s="75"/>
      <c r="D53" s="12">
        <f t="shared" si="8"/>
        <v>0</v>
      </c>
      <c r="E53" s="11" t="str">
        <f t="shared" si="9"/>
        <v/>
      </c>
      <c r="F53" s="75"/>
      <c r="G53" s="28"/>
      <c r="H53" s="23">
        <f t="shared" si="10"/>
        <v>0</v>
      </c>
      <c r="I53" s="23">
        <f t="shared" si="11"/>
        <v>0</v>
      </c>
    </row>
    <row r="54" spans="1:9" x14ac:dyDescent="0.2">
      <c r="A54" s="9" t="s">
        <v>22</v>
      </c>
      <c r="B54" s="10">
        <v>3.37</v>
      </c>
      <c r="C54" s="75"/>
      <c r="D54" s="12">
        <f t="shared" si="8"/>
        <v>0</v>
      </c>
      <c r="E54" s="11" t="str">
        <f t="shared" si="9"/>
        <v/>
      </c>
      <c r="F54" s="75"/>
      <c r="G54" s="28"/>
      <c r="H54" s="23">
        <f t="shared" si="10"/>
        <v>0</v>
      </c>
      <c r="I54" s="23">
        <f t="shared" si="11"/>
        <v>0</v>
      </c>
    </row>
    <row r="55" spans="1:9" x14ac:dyDescent="0.2">
      <c r="A55" s="9" t="s">
        <v>99</v>
      </c>
      <c r="B55" s="10">
        <v>3.37</v>
      </c>
      <c r="C55" s="75"/>
      <c r="D55" s="12">
        <f t="shared" si="8"/>
        <v>0</v>
      </c>
      <c r="E55" s="11" t="str">
        <f t="shared" si="9"/>
        <v/>
      </c>
      <c r="F55" s="75"/>
      <c r="G55" s="28"/>
      <c r="H55" s="23">
        <f t="shared" si="10"/>
        <v>0</v>
      </c>
      <c r="I55" s="23">
        <f t="shared" si="11"/>
        <v>0</v>
      </c>
    </row>
    <row r="56" spans="1:9" x14ac:dyDescent="0.2">
      <c r="A56" s="9" t="s">
        <v>100</v>
      </c>
      <c r="B56" s="10">
        <v>4.5</v>
      </c>
      <c r="C56" s="75"/>
      <c r="D56" s="12">
        <f t="shared" si="8"/>
        <v>0</v>
      </c>
      <c r="E56" s="11" t="str">
        <f t="shared" si="9"/>
        <v/>
      </c>
      <c r="F56" s="75"/>
      <c r="G56" s="28"/>
      <c r="H56" s="23">
        <f t="shared" si="10"/>
        <v>0</v>
      </c>
      <c r="I56" s="23">
        <f t="shared" si="11"/>
        <v>0</v>
      </c>
    </row>
    <row r="57" spans="1:9" x14ac:dyDescent="0.2">
      <c r="A57" s="9" t="s">
        <v>107</v>
      </c>
      <c r="B57" s="10">
        <v>4.5</v>
      </c>
      <c r="C57" s="75"/>
      <c r="D57" s="12">
        <f t="shared" si="8"/>
        <v>0</v>
      </c>
      <c r="E57" s="11" t="str">
        <f t="shared" si="9"/>
        <v/>
      </c>
      <c r="F57" s="75"/>
      <c r="G57" s="28"/>
      <c r="H57" s="23">
        <f t="shared" si="10"/>
        <v>0</v>
      </c>
      <c r="I57" s="23">
        <f t="shared" si="11"/>
        <v>0</v>
      </c>
    </row>
    <row r="58" spans="1:9" x14ac:dyDescent="0.2">
      <c r="A58" s="8"/>
      <c r="B58" s="12">
        <f>SUM(B48:B57)</f>
        <v>47.22</v>
      </c>
      <c r="C58" s="8"/>
      <c r="D58" s="55">
        <f>SUM(D48:D57)</f>
        <v>0</v>
      </c>
      <c r="E58" s="15"/>
      <c r="F58" s="33">
        <f>COUNTIF(H48:H57,"&lt;&gt;0")</f>
        <v>0</v>
      </c>
      <c r="G58" s="1"/>
    </row>
    <row r="59" spans="1:9" x14ac:dyDescent="0.2">
      <c r="A59" s="8"/>
      <c r="B59" s="14"/>
      <c r="C59" s="8"/>
      <c r="D59" s="14"/>
      <c r="E59" s="15"/>
      <c r="F59" s="49">
        <f>SUM(H48:H57)</f>
        <v>0</v>
      </c>
      <c r="G59" s="1"/>
    </row>
    <row r="60" spans="1:9" x14ac:dyDescent="0.2">
      <c r="A60" s="8"/>
      <c r="B60" s="14"/>
      <c r="C60" s="8"/>
      <c r="D60" s="14"/>
      <c r="E60" s="15"/>
      <c r="F60" s="49"/>
      <c r="G60" s="1"/>
    </row>
    <row r="61" spans="1:9" x14ac:dyDescent="0.2">
      <c r="A61" s="16" t="s">
        <v>43</v>
      </c>
      <c r="D61" s="14"/>
    </row>
    <row r="62" spans="1:9" ht="21" x14ac:dyDescent="0.2">
      <c r="A62" s="79" t="s">
        <v>46</v>
      </c>
      <c r="B62" s="80" t="s">
        <v>49</v>
      </c>
      <c r="C62" s="80" t="s">
        <v>48</v>
      </c>
      <c r="D62" s="80" t="s">
        <v>50</v>
      </c>
      <c r="E62" s="81" t="s">
        <v>92</v>
      </c>
      <c r="F62" s="80" t="s">
        <v>93</v>
      </c>
      <c r="G62" s="26" t="s">
        <v>63</v>
      </c>
    </row>
    <row r="63" spans="1:9" x14ac:dyDescent="0.2">
      <c r="A63" s="71"/>
      <c r="B63" s="71"/>
      <c r="C63" s="71"/>
      <c r="D63" s="72"/>
      <c r="E63" s="73"/>
      <c r="F63" s="74" t="s">
        <v>60</v>
      </c>
      <c r="G63" s="1"/>
    </row>
    <row r="64" spans="1:9" x14ac:dyDescent="0.2">
      <c r="A64" s="9" t="s">
        <v>24</v>
      </c>
      <c r="B64" s="10">
        <v>5.62</v>
      </c>
      <c r="C64" s="75"/>
      <c r="D64" s="12">
        <f t="shared" ref="D64:D72" si="12">IF(AND(C64&lt;=10,C64&gt;=6),(B64),(0))</f>
        <v>0</v>
      </c>
      <c r="E64" s="11" t="str">
        <f t="shared" ref="E64:E72" si="13">IF(AND(C64&gt;=6,C64&lt;=10),"APROBADA",IF(AND(C64&gt;=0,C64&lt;6,C64&lt;&gt;""),"REPROBADA",""))</f>
        <v/>
      </c>
      <c r="F64" s="75"/>
      <c r="G64" s="28"/>
      <c r="H64" s="23">
        <f t="shared" ref="H64:H72" si="14">IF(OR(AND(E64&lt;&gt;"APROBADA",OR(F64="x",F64="X")),E64="REPROBADA"),B64,0)</f>
        <v>0</v>
      </c>
      <c r="I64" s="23">
        <f t="shared" ref="I64:I72" si="15">IF(E64="REPROBADA",B64,0)</f>
        <v>0</v>
      </c>
    </row>
    <row r="65" spans="1:9" x14ac:dyDescent="0.2">
      <c r="A65" s="9" t="s">
        <v>25</v>
      </c>
      <c r="B65" s="10">
        <v>5.62</v>
      </c>
      <c r="C65" s="75"/>
      <c r="D65" s="12">
        <f t="shared" si="12"/>
        <v>0</v>
      </c>
      <c r="E65" s="11" t="str">
        <f t="shared" si="13"/>
        <v/>
      </c>
      <c r="F65" s="75"/>
      <c r="G65" s="28"/>
      <c r="H65" s="23">
        <f t="shared" si="14"/>
        <v>0</v>
      </c>
      <c r="I65" s="23">
        <f t="shared" si="15"/>
        <v>0</v>
      </c>
    </row>
    <row r="66" spans="1:9" x14ac:dyDescent="0.2">
      <c r="A66" s="9" t="s">
        <v>26</v>
      </c>
      <c r="B66" s="10">
        <v>4.5</v>
      </c>
      <c r="C66" s="75"/>
      <c r="D66" s="12">
        <f t="shared" si="12"/>
        <v>0</v>
      </c>
      <c r="E66" s="11" t="str">
        <f t="shared" si="13"/>
        <v/>
      </c>
      <c r="F66" s="75"/>
      <c r="G66" s="28"/>
      <c r="H66" s="23">
        <f t="shared" si="14"/>
        <v>0</v>
      </c>
      <c r="I66" s="23">
        <f t="shared" si="15"/>
        <v>0</v>
      </c>
    </row>
    <row r="67" spans="1:9" x14ac:dyDescent="0.2">
      <c r="A67" s="9" t="s">
        <v>28</v>
      </c>
      <c r="B67" s="10">
        <v>6.75</v>
      </c>
      <c r="C67" s="75"/>
      <c r="D67" s="12">
        <f t="shared" si="12"/>
        <v>0</v>
      </c>
      <c r="E67" s="11" t="str">
        <f t="shared" si="13"/>
        <v/>
      </c>
      <c r="F67" s="75"/>
      <c r="G67" s="28"/>
      <c r="H67" s="23">
        <f t="shared" si="14"/>
        <v>0</v>
      </c>
      <c r="I67" s="23">
        <f t="shared" si="15"/>
        <v>0</v>
      </c>
    </row>
    <row r="68" spans="1:9" x14ac:dyDescent="0.2">
      <c r="A68" s="9" t="s">
        <v>27</v>
      </c>
      <c r="B68" s="10">
        <v>5.62</v>
      </c>
      <c r="C68" s="75"/>
      <c r="D68" s="12">
        <f t="shared" si="12"/>
        <v>0</v>
      </c>
      <c r="E68" s="11" t="str">
        <f t="shared" si="13"/>
        <v/>
      </c>
      <c r="F68" s="75"/>
      <c r="G68" s="28"/>
      <c r="H68" s="23">
        <f t="shared" si="14"/>
        <v>0</v>
      </c>
      <c r="I68" s="23">
        <f t="shared" si="15"/>
        <v>0</v>
      </c>
    </row>
    <row r="69" spans="1:9" x14ac:dyDescent="0.2">
      <c r="A69" s="82" t="s">
        <v>108</v>
      </c>
      <c r="B69" s="10">
        <v>5.62</v>
      </c>
      <c r="C69" s="75"/>
      <c r="D69" s="12">
        <f t="shared" si="12"/>
        <v>0</v>
      </c>
      <c r="E69" s="11" t="str">
        <f t="shared" si="13"/>
        <v/>
      </c>
      <c r="F69" s="75"/>
      <c r="G69" s="28"/>
      <c r="H69" s="23">
        <f t="shared" si="14"/>
        <v>0</v>
      </c>
      <c r="I69" s="23">
        <f t="shared" si="15"/>
        <v>0</v>
      </c>
    </row>
    <row r="70" spans="1:9" x14ac:dyDescent="0.2">
      <c r="A70" s="9" t="s">
        <v>101</v>
      </c>
      <c r="B70" s="10">
        <v>3.37</v>
      </c>
      <c r="C70" s="75"/>
      <c r="D70" s="12">
        <f t="shared" si="12"/>
        <v>0</v>
      </c>
      <c r="E70" s="11" t="str">
        <f t="shared" si="13"/>
        <v/>
      </c>
      <c r="F70" s="75"/>
      <c r="G70" s="28"/>
      <c r="H70" s="23">
        <f t="shared" si="14"/>
        <v>0</v>
      </c>
      <c r="I70" s="23">
        <f t="shared" si="15"/>
        <v>0</v>
      </c>
    </row>
    <row r="71" spans="1:9" x14ac:dyDescent="0.2">
      <c r="A71" s="9" t="s">
        <v>102</v>
      </c>
      <c r="B71" s="10">
        <v>3.37</v>
      </c>
      <c r="C71" s="75"/>
      <c r="D71" s="12">
        <f t="shared" si="12"/>
        <v>0</v>
      </c>
      <c r="E71" s="11" t="str">
        <f t="shared" si="13"/>
        <v/>
      </c>
      <c r="F71" s="75"/>
      <c r="G71" s="28"/>
      <c r="H71" s="23">
        <f t="shared" si="14"/>
        <v>0</v>
      </c>
      <c r="I71" s="23">
        <f t="shared" si="15"/>
        <v>0</v>
      </c>
    </row>
    <row r="72" spans="1:9" x14ac:dyDescent="0.2">
      <c r="A72" s="9" t="s">
        <v>109</v>
      </c>
      <c r="B72" s="10">
        <v>4.5</v>
      </c>
      <c r="C72" s="75"/>
      <c r="D72" s="12">
        <f t="shared" si="12"/>
        <v>0</v>
      </c>
      <c r="E72" s="11" t="str">
        <f t="shared" si="13"/>
        <v/>
      </c>
      <c r="F72" s="75"/>
      <c r="G72" s="28"/>
      <c r="H72" s="23">
        <f t="shared" si="14"/>
        <v>0</v>
      </c>
      <c r="I72" s="23">
        <f t="shared" si="15"/>
        <v>0</v>
      </c>
    </row>
    <row r="73" spans="1:9" x14ac:dyDescent="0.2">
      <c r="A73" s="8"/>
      <c r="B73" s="12">
        <f>SUM(B64:B72)</f>
        <v>44.97</v>
      </c>
      <c r="C73" s="8"/>
      <c r="D73" s="55">
        <f>SUM(D64:D72)</f>
        <v>0</v>
      </c>
      <c r="E73" s="13"/>
      <c r="F73" s="33">
        <f>COUNTIF(H64:H72,"&lt;&gt;0")</f>
        <v>0</v>
      </c>
      <c r="G73" s="1"/>
    </row>
    <row r="74" spans="1:9" x14ac:dyDescent="0.2">
      <c r="A74" s="8"/>
      <c r="B74" s="14"/>
      <c r="C74" s="8"/>
      <c r="D74" s="14"/>
      <c r="E74" s="15"/>
      <c r="F74" s="49">
        <f>SUM(H64:H72)</f>
        <v>0</v>
      </c>
      <c r="G74" s="1"/>
    </row>
    <row r="75" spans="1:9" x14ac:dyDescent="0.2">
      <c r="A75" s="8"/>
      <c r="B75" s="14"/>
      <c r="C75" s="8"/>
      <c r="D75" s="14"/>
      <c r="E75" s="15"/>
      <c r="F75" s="15"/>
      <c r="G75" s="1"/>
    </row>
    <row r="76" spans="1:9" x14ac:dyDescent="0.2">
      <c r="A76" s="16" t="s">
        <v>44</v>
      </c>
    </row>
    <row r="77" spans="1:9" ht="21" x14ac:dyDescent="0.2">
      <c r="A77" s="79" t="s">
        <v>46</v>
      </c>
      <c r="B77" s="80" t="s">
        <v>49</v>
      </c>
      <c r="C77" s="80" t="s">
        <v>48</v>
      </c>
      <c r="D77" s="80" t="s">
        <v>50</v>
      </c>
      <c r="E77" s="81" t="s">
        <v>92</v>
      </c>
      <c r="F77" s="80" t="s">
        <v>93</v>
      </c>
      <c r="G77" s="26" t="s">
        <v>63</v>
      </c>
    </row>
    <row r="78" spans="1:9" x14ac:dyDescent="0.2">
      <c r="A78" s="71"/>
      <c r="B78" s="71"/>
      <c r="C78" s="71"/>
      <c r="D78" s="72"/>
      <c r="E78" s="73"/>
      <c r="F78" s="74" t="s">
        <v>60</v>
      </c>
      <c r="G78" s="1"/>
    </row>
    <row r="79" spans="1:9" x14ac:dyDescent="0.2">
      <c r="A79" s="9" t="s">
        <v>30</v>
      </c>
      <c r="B79" s="10">
        <v>5.62</v>
      </c>
      <c r="C79" s="75"/>
      <c r="D79" s="12">
        <f t="shared" ref="D79:D87" si="16">IF(AND(C79&lt;=10,C79&gt;=6),(B79),(0))</f>
        <v>0</v>
      </c>
      <c r="E79" s="11" t="str">
        <f t="shared" ref="E79:E87" si="17">IF(AND(C79&gt;=6,C79&lt;=10),"APROBADA",IF(AND(C79&gt;=0,C79&lt;6,C79&lt;&gt;""),"REPROBADA",""))</f>
        <v/>
      </c>
      <c r="F79" s="75"/>
      <c r="G79" s="28"/>
      <c r="H79" s="23">
        <f t="shared" ref="H79:H87" si="18">IF(OR(AND(E79&lt;&gt;"APROBADA",OR(F79="x",F79="X")),E79="REPROBADA"),B79,0)</f>
        <v>0</v>
      </c>
      <c r="I79" s="23">
        <f t="shared" ref="I79:I87" si="19">IF(E79="REPROBADA",B79,0)</f>
        <v>0</v>
      </c>
    </row>
    <row r="80" spans="1:9" x14ac:dyDescent="0.2">
      <c r="A80" s="9" t="s">
        <v>32</v>
      </c>
      <c r="B80" s="10">
        <v>5.62</v>
      </c>
      <c r="C80" s="75"/>
      <c r="D80" s="12">
        <f t="shared" si="16"/>
        <v>0</v>
      </c>
      <c r="E80" s="11" t="str">
        <f t="shared" si="17"/>
        <v/>
      </c>
      <c r="F80" s="75"/>
      <c r="G80" s="28"/>
      <c r="H80" s="23">
        <f t="shared" si="18"/>
        <v>0</v>
      </c>
      <c r="I80" s="23">
        <f t="shared" si="19"/>
        <v>0</v>
      </c>
    </row>
    <row r="81" spans="1:9" x14ac:dyDescent="0.2">
      <c r="A81" s="9" t="s">
        <v>33</v>
      </c>
      <c r="B81" s="10">
        <v>4.5</v>
      </c>
      <c r="C81" s="75"/>
      <c r="D81" s="12">
        <f t="shared" si="16"/>
        <v>0</v>
      </c>
      <c r="E81" s="11" t="str">
        <f t="shared" si="17"/>
        <v/>
      </c>
      <c r="F81" s="75"/>
      <c r="G81" s="28"/>
      <c r="H81" s="23">
        <f t="shared" si="18"/>
        <v>0</v>
      </c>
      <c r="I81" s="23">
        <f t="shared" si="19"/>
        <v>0</v>
      </c>
    </row>
    <row r="82" spans="1:9" x14ac:dyDescent="0.2">
      <c r="A82" s="9" t="s">
        <v>31</v>
      </c>
      <c r="B82" s="10">
        <v>6.75</v>
      </c>
      <c r="C82" s="75"/>
      <c r="D82" s="12">
        <f t="shared" si="16"/>
        <v>0</v>
      </c>
      <c r="E82" s="11" t="str">
        <f t="shared" si="17"/>
        <v/>
      </c>
      <c r="F82" s="75"/>
      <c r="G82" s="28"/>
      <c r="H82" s="23">
        <f t="shared" si="18"/>
        <v>0</v>
      </c>
      <c r="I82" s="23">
        <f t="shared" si="19"/>
        <v>0</v>
      </c>
    </row>
    <row r="83" spans="1:9" x14ac:dyDescent="0.2">
      <c r="A83" s="9" t="s">
        <v>34</v>
      </c>
      <c r="B83" s="57">
        <v>0</v>
      </c>
      <c r="C83" s="75"/>
      <c r="D83" s="66">
        <f t="shared" si="16"/>
        <v>0</v>
      </c>
      <c r="E83" s="11" t="str">
        <f t="shared" si="17"/>
        <v/>
      </c>
      <c r="F83" s="75"/>
      <c r="G83" s="28"/>
      <c r="H83" s="23">
        <f t="shared" si="18"/>
        <v>0</v>
      </c>
      <c r="I83" s="23">
        <f t="shared" si="19"/>
        <v>0</v>
      </c>
    </row>
    <row r="84" spans="1:9" x14ac:dyDescent="0.2">
      <c r="A84" s="9" t="s">
        <v>110</v>
      </c>
      <c r="B84" s="10">
        <v>4.5</v>
      </c>
      <c r="C84" s="75"/>
      <c r="D84" s="12">
        <f t="shared" si="16"/>
        <v>0</v>
      </c>
      <c r="E84" s="11" t="str">
        <f t="shared" si="17"/>
        <v/>
      </c>
      <c r="F84" s="75"/>
      <c r="G84" s="28"/>
      <c r="H84" s="23">
        <f t="shared" si="18"/>
        <v>0</v>
      </c>
      <c r="I84" s="23">
        <f t="shared" si="19"/>
        <v>0</v>
      </c>
    </row>
    <row r="85" spans="1:9" x14ac:dyDescent="0.2">
      <c r="A85" s="9" t="s">
        <v>103</v>
      </c>
      <c r="B85" s="10">
        <v>3.37</v>
      </c>
      <c r="C85" s="75"/>
      <c r="D85" s="12">
        <f t="shared" si="16"/>
        <v>0</v>
      </c>
      <c r="E85" s="11" t="str">
        <f t="shared" si="17"/>
        <v/>
      </c>
      <c r="F85" s="75"/>
      <c r="G85" s="28"/>
      <c r="H85" s="23">
        <f t="shared" si="18"/>
        <v>0</v>
      </c>
      <c r="I85" s="23">
        <f t="shared" si="19"/>
        <v>0</v>
      </c>
    </row>
    <row r="86" spans="1:9" x14ac:dyDescent="0.2">
      <c r="A86" s="9" t="s">
        <v>104</v>
      </c>
      <c r="B86" s="10">
        <v>5.62</v>
      </c>
      <c r="C86" s="75"/>
      <c r="D86" s="12">
        <f t="shared" si="16"/>
        <v>0</v>
      </c>
      <c r="E86" s="11" t="str">
        <f t="shared" si="17"/>
        <v/>
      </c>
      <c r="F86" s="75"/>
      <c r="G86" s="28"/>
      <c r="H86" s="23">
        <f t="shared" si="18"/>
        <v>0</v>
      </c>
      <c r="I86" s="23">
        <f t="shared" si="19"/>
        <v>0</v>
      </c>
    </row>
    <row r="87" spans="1:9" x14ac:dyDescent="0.2">
      <c r="A87" s="9" t="s">
        <v>23</v>
      </c>
      <c r="B87" s="10">
        <v>4.5</v>
      </c>
      <c r="C87" s="75"/>
      <c r="D87" s="12">
        <f t="shared" si="16"/>
        <v>0</v>
      </c>
      <c r="E87" s="11" t="str">
        <f t="shared" si="17"/>
        <v/>
      </c>
      <c r="F87" s="75"/>
      <c r="G87" s="28"/>
      <c r="H87" s="23">
        <f t="shared" si="18"/>
        <v>0</v>
      </c>
      <c r="I87" s="23">
        <f t="shared" si="19"/>
        <v>0</v>
      </c>
    </row>
    <row r="88" spans="1:9" x14ac:dyDescent="0.2">
      <c r="A88" s="8"/>
      <c r="B88" s="12">
        <f>SUM(B79:B87)</f>
        <v>40.480000000000004</v>
      </c>
      <c r="C88" s="8"/>
      <c r="D88" s="55">
        <f>SUM(D79:D87)</f>
        <v>0</v>
      </c>
      <c r="E88" s="13"/>
      <c r="F88" s="33">
        <f>COUNTIF(H79:H87,"&lt;&gt;0")</f>
        <v>0</v>
      </c>
      <c r="G88" s="1"/>
    </row>
    <row r="89" spans="1:9" x14ac:dyDescent="0.2">
      <c r="A89" s="8"/>
      <c r="B89" s="14"/>
      <c r="C89" s="8"/>
      <c r="D89" s="14"/>
      <c r="E89" s="15"/>
      <c r="F89" s="49">
        <f>SUM(H79:H87)</f>
        <v>0</v>
      </c>
      <c r="G89" s="1"/>
    </row>
    <row r="90" spans="1:9" x14ac:dyDescent="0.2">
      <c r="A90" s="8"/>
      <c r="B90" s="14"/>
      <c r="C90" s="8"/>
      <c r="D90" s="14"/>
      <c r="E90" s="15"/>
      <c r="F90" s="15"/>
      <c r="G90" s="1"/>
    </row>
    <row r="91" spans="1:9" x14ac:dyDescent="0.2">
      <c r="A91" s="16" t="s">
        <v>45</v>
      </c>
    </row>
    <row r="92" spans="1:9" ht="21" x14ac:dyDescent="0.2">
      <c r="A92" s="79" t="s">
        <v>46</v>
      </c>
      <c r="B92" s="80" t="s">
        <v>49</v>
      </c>
      <c r="C92" s="80" t="s">
        <v>48</v>
      </c>
      <c r="D92" s="80" t="s">
        <v>50</v>
      </c>
      <c r="E92" s="81" t="s">
        <v>92</v>
      </c>
      <c r="F92" s="80" t="s">
        <v>93</v>
      </c>
      <c r="G92" s="26" t="s">
        <v>63</v>
      </c>
    </row>
    <row r="93" spans="1:9" x14ac:dyDescent="0.2">
      <c r="A93" s="71"/>
      <c r="B93" s="71"/>
      <c r="C93" s="71"/>
      <c r="D93" s="72"/>
      <c r="E93" s="73"/>
      <c r="F93" s="74" t="s">
        <v>60</v>
      </c>
      <c r="G93" s="1"/>
    </row>
    <row r="94" spans="1:9" x14ac:dyDescent="0.2">
      <c r="A94" s="9" t="s">
        <v>35</v>
      </c>
      <c r="B94" s="10">
        <v>5.62</v>
      </c>
      <c r="C94" s="75"/>
      <c r="D94" s="12">
        <f t="shared" ref="D94:D102" si="20">IF(AND(C94&lt;=10,C94&gt;=6),(B94),(0))</f>
        <v>0</v>
      </c>
      <c r="E94" s="11" t="str">
        <f t="shared" ref="E94:E103" si="21">IF(AND(C94&gt;=6,C94&lt;=10),"APROBADA",IF(AND(C94&gt;=0,C94&lt;6,C94&lt;&gt;""),"REPROBADA",""))</f>
        <v/>
      </c>
      <c r="F94" s="75"/>
      <c r="G94" s="28"/>
      <c r="H94" s="23">
        <f t="shared" ref="H94:H102" si="22">IF(OR(AND(E94&lt;&gt;"APROBADA",OR(F94="x",F94="X")),E94="REPROBADA"),B94,0)</f>
        <v>0</v>
      </c>
      <c r="I94" s="23">
        <f t="shared" ref="I94:I102" si="23">IF(E94="REPROBADA",B94,0)</f>
        <v>0</v>
      </c>
    </row>
    <row r="95" spans="1:9" x14ac:dyDescent="0.2">
      <c r="A95" s="9" t="s">
        <v>36</v>
      </c>
      <c r="B95" s="10">
        <v>5.62</v>
      </c>
      <c r="C95" s="75"/>
      <c r="D95" s="12">
        <f t="shared" si="20"/>
        <v>0</v>
      </c>
      <c r="E95" s="11" t="str">
        <f t="shared" si="21"/>
        <v/>
      </c>
      <c r="F95" s="75"/>
      <c r="G95" s="28"/>
      <c r="H95" s="23">
        <f t="shared" si="22"/>
        <v>0</v>
      </c>
      <c r="I95" s="23">
        <f t="shared" si="23"/>
        <v>0</v>
      </c>
    </row>
    <row r="96" spans="1:9" x14ac:dyDescent="0.2">
      <c r="A96" s="9" t="s">
        <v>37</v>
      </c>
      <c r="B96" s="10">
        <v>4.5</v>
      </c>
      <c r="C96" s="75"/>
      <c r="D96" s="12">
        <f t="shared" si="20"/>
        <v>0</v>
      </c>
      <c r="E96" s="11" t="str">
        <f t="shared" si="21"/>
        <v/>
      </c>
      <c r="F96" s="75"/>
      <c r="G96" s="28"/>
      <c r="H96" s="23">
        <f t="shared" si="22"/>
        <v>0</v>
      </c>
      <c r="I96" s="23">
        <f t="shared" si="23"/>
        <v>0</v>
      </c>
    </row>
    <row r="97" spans="1:9" x14ac:dyDescent="0.2">
      <c r="A97" s="9" t="s">
        <v>38</v>
      </c>
      <c r="B97" s="10">
        <v>6.75</v>
      </c>
      <c r="C97" s="75"/>
      <c r="D97" s="12">
        <f t="shared" si="20"/>
        <v>0</v>
      </c>
      <c r="E97" s="11" t="str">
        <f t="shared" si="21"/>
        <v/>
      </c>
      <c r="F97" s="75"/>
      <c r="G97" s="28"/>
      <c r="H97" s="23">
        <f t="shared" si="22"/>
        <v>0</v>
      </c>
      <c r="I97" s="23">
        <f t="shared" si="23"/>
        <v>0</v>
      </c>
    </row>
    <row r="98" spans="1:9" x14ac:dyDescent="0.2">
      <c r="A98" s="9" t="s">
        <v>39</v>
      </c>
      <c r="B98" s="57">
        <v>0</v>
      </c>
      <c r="C98" s="75"/>
      <c r="D98" s="66">
        <f t="shared" si="20"/>
        <v>0</v>
      </c>
      <c r="E98" s="11" t="str">
        <f t="shared" si="21"/>
        <v/>
      </c>
      <c r="F98" s="75"/>
      <c r="G98" s="28"/>
      <c r="H98" s="23">
        <f t="shared" si="22"/>
        <v>0</v>
      </c>
      <c r="I98" s="23">
        <f t="shared" si="23"/>
        <v>0</v>
      </c>
    </row>
    <row r="99" spans="1:9" x14ac:dyDescent="0.2">
      <c r="A99" s="9" t="s">
        <v>111</v>
      </c>
      <c r="B99" s="10">
        <v>4.5</v>
      </c>
      <c r="C99" s="75"/>
      <c r="D99" s="12">
        <f t="shared" si="20"/>
        <v>0</v>
      </c>
      <c r="E99" s="11" t="str">
        <f t="shared" si="21"/>
        <v/>
      </c>
      <c r="F99" s="75"/>
      <c r="G99" s="28"/>
      <c r="H99" s="23">
        <f t="shared" si="22"/>
        <v>0</v>
      </c>
      <c r="I99" s="23">
        <f t="shared" si="23"/>
        <v>0</v>
      </c>
    </row>
    <row r="100" spans="1:9" x14ac:dyDescent="0.2">
      <c r="A100" s="9" t="s">
        <v>105</v>
      </c>
      <c r="B100" s="10">
        <v>4.5</v>
      </c>
      <c r="C100" s="75"/>
      <c r="D100" s="12">
        <f t="shared" si="20"/>
        <v>0</v>
      </c>
      <c r="E100" s="11" t="str">
        <f t="shared" si="21"/>
        <v/>
      </c>
      <c r="F100" s="75"/>
      <c r="G100" s="28"/>
      <c r="H100" s="23">
        <f>IF(OR(AND(E100&lt;&gt;"APROBADA",OR(F100="x",F100="X")),E100="REPROBADA"),B100,0)</f>
        <v>0</v>
      </c>
      <c r="I100" s="23">
        <f t="shared" si="23"/>
        <v>0</v>
      </c>
    </row>
    <row r="101" spans="1:9" x14ac:dyDescent="0.2">
      <c r="A101" s="9" t="s">
        <v>106</v>
      </c>
      <c r="B101" s="10">
        <v>4.5</v>
      </c>
      <c r="C101" s="75"/>
      <c r="D101" s="12">
        <f t="shared" si="20"/>
        <v>0</v>
      </c>
      <c r="E101" s="11" t="str">
        <f t="shared" si="21"/>
        <v/>
      </c>
      <c r="F101" s="75"/>
      <c r="G101" s="28"/>
      <c r="H101" s="23">
        <f t="shared" si="22"/>
        <v>0</v>
      </c>
      <c r="I101" s="23">
        <f t="shared" si="23"/>
        <v>0</v>
      </c>
    </row>
    <row r="102" spans="1:9" x14ac:dyDescent="0.2">
      <c r="A102" s="9" t="s">
        <v>29</v>
      </c>
      <c r="B102" s="10">
        <v>5.62</v>
      </c>
      <c r="C102" s="75"/>
      <c r="D102" s="12">
        <f t="shared" si="20"/>
        <v>0</v>
      </c>
      <c r="E102" s="11" t="str">
        <f t="shared" si="21"/>
        <v/>
      </c>
      <c r="F102" s="75"/>
      <c r="G102" s="28"/>
      <c r="H102" s="23">
        <f t="shared" si="22"/>
        <v>0</v>
      </c>
      <c r="I102" s="23">
        <f t="shared" si="23"/>
        <v>0</v>
      </c>
    </row>
    <row r="103" spans="1:9" x14ac:dyDescent="0.2">
      <c r="B103" s="12">
        <f>SUM(B94:B102)</f>
        <v>41.61</v>
      </c>
      <c r="C103" s="8"/>
      <c r="D103" s="55">
        <f>SUM(D94:D102)</f>
        <v>0</v>
      </c>
      <c r="E103" s="13" t="str">
        <f t="shared" si="21"/>
        <v/>
      </c>
      <c r="F103" s="33">
        <f>COUNTIF(H94:H102,"&lt;&gt;0")</f>
        <v>0</v>
      </c>
      <c r="G103" s="1"/>
    </row>
    <row r="104" spans="1:9" x14ac:dyDescent="0.2">
      <c r="F104" s="49">
        <f>SUM(H94:H102)</f>
        <v>0</v>
      </c>
    </row>
    <row r="105" spans="1:9" ht="18" x14ac:dyDescent="0.25">
      <c r="A105" s="17" t="s">
        <v>61</v>
      </c>
    </row>
    <row r="106" spans="1:9" x14ac:dyDescent="0.2"/>
    <row r="107" spans="1:9" x14ac:dyDescent="0.2">
      <c r="A107" s="84" t="s">
        <v>56</v>
      </c>
      <c r="B107" s="85" t="s">
        <v>57</v>
      </c>
      <c r="C107" s="86"/>
      <c r="D107" s="85" t="s">
        <v>58</v>
      </c>
      <c r="E107" s="86"/>
      <c r="F107" s="60" t="s">
        <v>62</v>
      </c>
    </row>
    <row r="108" spans="1:9" x14ac:dyDescent="0.2">
      <c r="A108" s="84"/>
      <c r="B108" s="87">
        <f>COUNTIF(E20:E102,"APROBADA")</f>
        <v>0</v>
      </c>
      <c r="C108" s="88"/>
      <c r="D108" s="87">
        <f>COUNTIF(E20:E102,"REPROBADA")</f>
        <v>0</v>
      </c>
      <c r="E108" s="88"/>
      <c r="F108" s="50">
        <f>F104+F89+F74+F59+F44+F30</f>
        <v>0</v>
      </c>
    </row>
    <row r="109" spans="1:9" x14ac:dyDescent="0.2">
      <c r="A109" s="39"/>
      <c r="B109" s="34"/>
      <c r="C109" s="18"/>
      <c r="D109" s="34"/>
      <c r="E109" s="18"/>
    </row>
    <row r="110" spans="1:9" ht="19.5" x14ac:dyDescent="0.2">
      <c r="A110" s="23"/>
      <c r="B110" s="23"/>
      <c r="C110" s="38" t="s">
        <v>59</v>
      </c>
      <c r="D110" s="41">
        <f>IF(B108+D108&lt;&gt;0,AVERAGE(C20:C28,C34:C42,C48:C57,C64:C72,C79:C87,C94:C102),0)</f>
        <v>0</v>
      </c>
      <c r="E110" s="18"/>
    </row>
    <row r="111" spans="1:9" ht="6" customHeight="1" x14ac:dyDescent="0.2">
      <c r="A111" s="39"/>
      <c r="B111" s="19"/>
      <c r="C111" s="38"/>
      <c r="D111" s="18"/>
      <c r="E111" s="20"/>
    </row>
    <row r="112" spans="1:9" ht="19.5" x14ac:dyDescent="0.2">
      <c r="A112" s="23"/>
      <c r="B112" s="23"/>
      <c r="C112" s="38" t="s">
        <v>75</v>
      </c>
      <c r="D112" s="21">
        <f>ROUNDUP(B12/E12,0)</f>
        <v>6</v>
      </c>
    </row>
    <row r="113" spans="1:6" ht="5.25" customHeight="1" x14ac:dyDescent="0.2"/>
    <row r="114" spans="1:6" ht="19.5" x14ac:dyDescent="0.2">
      <c r="A114" s="23"/>
      <c r="C114" s="45" t="str">
        <f>IF(A3="PROCEDE","Máximo de créditos faltantes para tener derecho a reinscribirse al siguiente periodo escolar:","")</f>
        <v/>
      </c>
      <c r="D114" s="32" t="str">
        <f>IF(A3="PROCEDE",IF((9-B8-1)&lt;=6,TRUNC((9-B8-1)*E12,0),TRUNC(B10,0)),"")</f>
        <v/>
      </c>
    </row>
    <row r="115" spans="1:6" ht="6.75" customHeight="1" x14ac:dyDescent="0.2"/>
    <row r="116" spans="1:6" x14ac:dyDescent="0.2">
      <c r="A116" s="56" t="s">
        <v>83</v>
      </c>
    </row>
    <row r="117" spans="1:6" x14ac:dyDescent="0.2">
      <c r="A117" s="8"/>
    </row>
    <row r="118" spans="1:6" ht="34.5" customHeight="1" x14ac:dyDescent="0.2">
      <c r="A118" s="89" t="s">
        <v>85</v>
      </c>
      <c r="B118" s="89"/>
      <c r="C118" s="89"/>
      <c r="D118" s="89"/>
      <c r="E118" s="89"/>
      <c r="F118" s="89"/>
    </row>
    <row r="119" spans="1:6" ht="38.25" customHeight="1" x14ac:dyDescent="0.2">
      <c r="A119" s="89" t="s">
        <v>86</v>
      </c>
      <c r="B119" s="89"/>
      <c r="C119" s="89"/>
      <c r="D119" s="89"/>
      <c r="E119" s="89"/>
      <c r="F119" s="89"/>
    </row>
    <row r="120" spans="1:6" ht="39.75" customHeight="1" x14ac:dyDescent="0.2">
      <c r="A120" s="89" t="s">
        <v>87</v>
      </c>
      <c r="B120" s="89"/>
      <c r="C120" s="89"/>
      <c r="D120" s="89"/>
      <c r="E120" s="89"/>
      <c r="F120" s="89"/>
    </row>
    <row r="121" spans="1:6" ht="27.75" customHeight="1" x14ac:dyDescent="0.2">
      <c r="A121" s="89" t="s">
        <v>88</v>
      </c>
      <c r="B121" s="89"/>
      <c r="C121" s="89"/>
      <c r="D121" s="89"/>
      <c r="E121" s="89"/>
      <c r="F121" s="89"/>
    </row>
    <row r="122" spans="1:6" ht="18.75" customHeight="1" x14ac:dyDescent="0.2">
      <c r="A122" s="89" t="s">
        <v>89</v>
      </c>
      <c r="B122" s="89"/>
      <c r="C122" s="89"/>
      <c r="D122" s="89"/>
      <c r="E122" s="89"/>
      <c r="F122" s="89"/>
    </row>
    <row r="123" spans="1:6" x14ac:dyDescent="0.2">
      <c r="A123" s="40" t="s">
        <v>78</v>
      </c>
      <c r="C123" s="90" t="s">
        <v>77</v>
      </c>
      <c r="D123" s="91"/>
      <c r="E123" s="91"/>
    </row>
    <row r="124" spans="1:6" x14ac:dyDescent="0.2">
      <c r="A124" s="40" t="s">
        <v>79</v>
      </c>
      <c r="C124" s="14"/>
      <c r="D124" s="14"/>
      <c r="E124" s="14"/>
    </row>
    <row r="125" spans="1:6" x14ac:dyDescent="0.2">
      <c r="A125" s="40" t="s">
        <v>80</v>
      </c>
    </row>
    <row r="126" spans="1:6" x14ac:dyDescent="0.2">
      <c r="A126" s="40" t="s">
        <v>81</v>
      </c>
    </row>
    <row r="127" spans="1:6" x14ac:dyDescent="0.2">
      <c r="C127" s="83" t="s">
        <v>76</v>
      </c>
      <c r="D127" s="83"/>
      <c r="E127" s="83"/>
    </row>
    <row r="128" spans="1:6" x14ac:dyDescent="0.2"/>
    <row r="130" ht="12.75" customHeight="1" x14ac:dyDescent="0.2"/>
  </sheetData>
  <sheetProtection algorithmName="SHA-512" hashValue="719J6rELmjqr8Pfj6NZT8OeqAsqLw6BEmmrVvl6KV7p6r6BnAkl/SuTuKMrxgeQU5RV4ViypMBViDIL33ZOzuQ==" saltValue="7mhfHKgJoXAXcvBQ1PoKTw==" spinCount="100000" sheet="1" objects="1" scenarios="1" selectLockedCells="1"/>
  <mergeCells count="26">
    <mergeCell ref="C17:D17"/>
    <mergeCell ref="E17:F17"/>
    <mergeCell ref="B1:F1"/>
    <mergeCell ref="B2:C2"/>
    <mergeCell ref="A3:F3"/>
    <mergeCell ref="A4:F4"/>
    <mergeCell ref="C10:D10"/>
    <mergeCell ref="C11:D11"/>
    <mergeCell ref="C12:D12"/>
    <mergeCell ref="A14:B14"/>
    <mergeCell ref="C14:F14"/>
    <mergeCell ref="A15:F15"/>
    <mergeCell ref="A16:F16"/>
    <mergeCell ref="C7:D7"/>
    <mergeCell ref="C127:E127"/>
    <mergeCell ref="A107:A108"/>
    <mergeCell ref="B107:C107"/>
    <mergeCell ref="D107:E107"/>
    <mergeCell ref="B108:C108"/>
    <mergeCell ref="D108:E108"/>
    <mergeCell ref="A118:F118"/>
    <mergeCell ref="A119:F119"/>
    <mergeCell ref="A120:F120"/>
    <mergeCell ref="A121:F121"/>
    <mergeCell ref="A122:F122"/>
    <mergeCell ref="C123:E123"/>
  </mergeCells>
  <conditionalFormatting sqref="A3:A5">
    <cfRule type="cellIs" dxfId="4" priority="2" operator="equal">
      <formula>"PROCEDE"</formula>
    </cfRule>
    <cfRule type="cellIs" dxfId="3" priority="3" operator="equal">
      <formula>"NO PROCEDE INSCRIPCIÓN"</formula>
    </cfRule>
  </conditionalFormatting>
  <conditionalFormatting sqref="E7">
    <cfRule type="cellIs" dxfId="2" priority="1" operator="greaterThan">
      <formula>80</formula>
    </cfRule>
  </conditionalFormatting>
  <conditionalFormatting sqref="E20:E28 E34:E42 E48:E57 E64:E72 E79:E87 E94:E102">
    <cfRule type="cellIs" dxfId="1" priority="8" operator="equal">
      <formula>"REPROBADA"</formula>
    </cfRule>
  </conditionalFormatting>
  <conditionalFormatting sqref="F9">
    <cfRule type="cellIs" dxfId="0" priority="6" operator="equal">
      <formula>1</formula>
    </cfRule>
  </conditionalFormatting>
  <pageMargins left="0" right="0" top="0.94488188976377963" bottom="0.55118110236220474" header="0.11811023622047245" footer="0.11811023622047245"/>
  <pageSetup orientation="portrait" r:id="rId1"/>
  <headerFooter>
    <oddHeader>&amp;L&amp;G&amp;C&amp;12GUÍA DE CÁLCULO DE CRÉDITOS&amp;10
&amp;"Verdana,Negrita"&amp;14TÉCNICO EN PROCESOS INDUSTRIALES&amp;"Verdana,Normal"&amp;10
&amp;12PLAN DE ESTUDIOS 2021&amp;R&amp;G</oddHeader>
    <oddFooter>&amp;L© IPN - CECYT 1 GVV
&amp;5&amp;K00-012LOGG/JBG&amp;C&amp;P de &amp;N&amp;RSSEIS/v4mar2015</oddFooter>
  </headerFooter>
  <drawing r:id="rId2"/>
  <legacyDrawingHF r:id="rId3"/>
  <tableParts count="6">
    <tablePart r:id="rId4"/>
    <tablePart r:id="rId5"/>
    <tablePart r:id="rId6"/>
    <tablePart r:id="rId7"/>
    <tablePart r:id="rId8"/>
    <tablePart r:id="rId9"/>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429A42DF365BA40B86676EC9ACA317F" ma:contentTypeVersion="2" ma:contentTypeDescription="Crear nuevo documento." ma:contentTypeScope="" ma:versionID="4e81d53d25d340adb96adf5ffafd51f2">
  <xsd:schema xmlns:xsd="http://www.w3.org/2001/XMLSchema" xmlns:xs="http://www.w3.org/2001/XMLSchema" xmlns:p="http://schemas.microsoft.com/office/2006/metadata/properties" xmlns:ns1="http://schemas.microsoft.com/sharepoint/v3" targetNamespace="http://schemas.microsoft.com/office/2006/metadata/properties" ma:root="true" ma:fieldsID="98d751fe48c5c12ab88765582fc9fad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6F97FE-F571-47DC-95DA-DD1A95636EAC}">
  <ds:schemaRefs>
    <ds:schemaRef ds:uri="http://purl.org/dc/terms/"/>
    <ds:schemaRef ds:uri="http://schemas.microsoft.com/sharepoint/v3"/>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643D866-6C68-4CEE-88A0-6B02A0B75C89}">
  <ds:schemaRefs>
    <ds:schemaRef ds:uri="http://schemas.microsoft.com/sharepoint/v3/contenttype/forms"/>
  </ds:schemaRefs>
</ds:datastoreItem>
</file>

<file path=customXml/itemProps3.xml><?xml version="1.0" encoding="utf-8"?>
<ds:datastoreItem xmlns:ds="http://schemas.openxmlformats.org/officeDocument/2006/customXml" ds:itemID="{493A293D-B277-4179-B408-6C60FD33FE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PROCESOS INDUSTRIALES</vt:lpstr>
      <vt:lpstr>'PROCESOS INDUSTRIALES'!Área_de_impresión</vt:lpstr>
      <vt:lpstr>'PROCESOS INDUSTRIALES'!Títulos_a_imprimir</vt:lpstr>
    </vt:vector>
  </TitlesOfParts>
  <Company>IPN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Sistemas Digitales</dc:title>
  <dc:creator>ING. JORGE BUENROSTRO GARCÍA</dc:creator>
  <cp:lastModifiedBy>Eduardo Alfaro</cp:lastModifiedBy>
  <cp:lastPrinted>2025-01-27T15:36:40Z</cp:lastPrinted>
  <dcterms:created xsi:type="dcterms:W3CDTF">2011-06-09T17:07:49Z</dcterms:created>
  <dcterms:modified xsi:type="dcterms:W3CDTF">2026-01-13T02:33:23Z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0x0101000429A42DF365BA40B86676EC9ACA317F</vt:lpwstr>
  </property>
  <property fmtid="{D5CDD505-2E9C-101B-9397-08002B2CF9AE}" pid="3" name="TBCO_ScreenResolution">
    <vt:lpwstr>96 96 1920 1080</vt:lpwstr>
  </property>
</Properties>
</file>